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/Dropbox/Ana_MacAir2019/Documents/Research/TeamPox/SGENR_RevisedManuscript/GenomeBiology_submission/FinalSubmission/"/>
    </mc:Choice>
  </mc:AlternateContent>
  <xr:revisionPtr revIDLastSave="0" documentId="13_ncr:1_{1E7B25E1-64D0-F143-8772-3CCDD7C493F3}" xr6:coauthVersionLast="45" xr6:coauthVersionMax="45" xr10:uidLastSave="{00000000-0000-0000-0000-000000000000}"/>
  <bookViews>
    <workbookView xWindow="780" yWindow="960" windowWidth="27640" windowHeight="15820" xr2:uid="{8BE62E6C-56E0-534A-BA3B-FDF0B1943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1" i="1"/>
  <c r="H39" i="1"/>
  <c r="H38" i="1"/>
  <c r="H37" i="1"/>
  <c r="H35" i="1"/>
  <c r="H34" i="1"/>
  <c r="H33" i="1"/>
  <c r="H31" i="1"/>
  <c r="H29" i="1"/>
  <c r="H27" i="1"/>
  <c r="H26" i="1"/>
  <c r="H25" i="1"/>
  <c r="H23" i="1"/>
  <c r="H21" i="1"/>
  <c r="H20" i="1"/>
  <c r="H19" i="1"/>
  <c r="H18" i="1"/>
  <c r="H16" i="1"/>
  <c r="H15" i="1"/>
  <c r="H14" i="1"/>
  <c r="H13" i="1"/>
  <c r="H12" i="1"/>
  <c r="H11" i="1"/>
  <c r="I10" i="1"/>
  <c r="H10" i="1"/>
  <c r="H9" i="1"/>
  <c r="I8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<sst xmlns="http://schemas.openxmlformats.org/spreadsheetml/2006/main" count="208" uniqueCount="56">
  <si>
    <t>Extract ID</t>
  </si>
  <si>
    <t>Mutter Collection No.</t>
  </si>
  <si>
    <t>Extract Source</t>
  </si>
  <si>
    <t>Subsample Mass</t>
  </si>
  <si>
    <t>Library prep</t>
  </si>
  <si>
    <t>Sequencing strategy</t>
  </si>
  <si>
    <t>Sequencing primer</t>
  </si>
  <si>
    <t>Total sequenced reads &gt;=35bp</t>
  </si>
  <si>
    <t>Vaccinia Reference Copenhagen (M35027)</t>
  </si>
  <si>
    <t>Total reads mapped M35027 min35bpMQ30</t>
  </si>
  <si>
    <t>Mean fragment length (bp)</t>
  </si>
  <si>
    <t>Total unique reads mapped M35027 min35bpMQ30</t>
  </si>
  <si>
    <t>Average coverage M35027 min35bpMQ30</t>
  </si>
  <si>
    <t>VK01</t>
  </si>
  <si>
    <t>Misc-1090</t>
  </si>
  <si>
    <t>crust</t>
  </si>
  <si>
    <t>13.2mg</t>
  </si>
  <si>
    <t>dsLP</t>
  </si>
  <si>
    <t>shotgun</t>
  </si>
  <si>
    <t>single</t>
  </si>
  <si>
    <t>282.1x</t>
  </si>
  <si>
    <t>double</t>
  </si>
  <si>
    <t>ssLP</t>
  </si>
  <si>
    <t>targeted enrichment</t>
  </si>
  <si>
    <t>VK02</t>
  </si>
  <si>
    <t>21.6mg</t>
  </si>
  <si>
    <t>177.3x</t>
  </si>
  <si>
    <t>VK05</t>
  </si>
  <si>
    <t>4.3mg</t>
  </si>
  <si>
    <t>210.9x</t>
  </si>
  <si>
    <t>VK08</t>
  </si>
  <si>
    <t>17831.42.16</t>
  </si>
  <si>
    <t>tin box with hardened residue</t>
  </si>
  <si>
    <t>82.2mg</t>
  </si>
  <si>
    <t>185.3x</t>
  </si>
  <si>
    <t>VK12</t>
  </si>
  <si>
    <t>tin box</t>
  </si>
  <si>
    <t>N/A</t>
  </si>
  <si>
    <t>146.0x</t>
  </si>
  <si>
    <t>VK03</t>
  </si>
  <si>
    <t>glass slides</t>
  </si>
  <si>
    <t>VK06</t>
  </si>
  <si>
    <t>VK09</t>
  </si>
  <si>
    <t>VK13</t>
  </si>
  <si>
    <t>VK14</t>
  </si>
  <si>
    <t>lancet</t>
  </si>
  <si>
    <t>VKB01</t>
  </si>
  <si>
    <t>Extraction Blank1</t>
  </si>
  <si>
    <t>VKB02</t>
  </si>
  <si>
    <t>Extraction Blank2</t>
  </si>
  <si>
    <t>VKB02b</t>
  </si>
  <si>
    <t>dsLP library blank</t>
  </si>
  <si>
    <t>VKLiB</t>
  </si>
  <si>
    <t>VKLiB01</t>
  </si>
  <si>
    <t>ssLP library blank</t>
  </si>
  <si>
    <t>Table S1: Details of the libraries generated from the Mütter Museum vaccination kits and vaccinia virus mapping 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</si>
</sst>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1" applyNumberFormat="1" applyFont="1" applyBorder="1"/>
    <xf numFmtId="165" fontId="0" fillId="0" borderId="6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165" fontId="0" fillId="0" borderId="10" xfId="1" applyNumberFormat="1" applyFont="1" applyBorder="1"/>
    <xf numFmtId="0" fontId="0" fillId="0" borderId="14" xfId="0" applyBorder="1"/>
    <xf numFmtId="164" fontId="0" fillId="0" borderId="15" xfId="1" applyNumberFormat="1" applyFont="1" applyBorder="1"/>
    <xf numFmtId="165" fontId="0" fillId="0" borderId="14" xfId="1" applyNumberFormat="1" applyFont="1" applyBorder="1"/>
    <xf numFmtId="165" fontId="0" fillId="0" borderId="6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165" fontId="0" fillId="0" borderId="19" xfId="1" applyNumberFormat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7" xfId="0" applyBorder="1"/>
    <xf numFmtId="165" fontId="0" fillId="0" borderId="6" xfId="1" applyNumberFormat="1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Border="1"/>
    <xf numFmtId="165" fontId="0" fillId="0" borderId="10" xfId="1" applyNumberFormat="1" applyFont="1" applyBorder="1" applyAlignment="1">
      <alignment horizontal="right"/>
    </xf>
    <xf numFmtId="43" fontId="0" fillId="0" borderId="12" xfId="1" applyFont="1" applyBorder="1"/>
    <xf numFmtId="43" fontId="0" fillId="0" borderId="13" xfId="1" applyFont="1" applyBorder="1"/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8" xfId="1" applyNumberFormat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23" xfId="1" applyNumberFormat="1" applyFont="1" applyBorder="1"/>
    <xf numFmtId="0" fontId="0" fillId="0" borderId="11" xfId="0" applyBorder="1" applyAlignment="1">
      <alignment horizontal="center" vertical="center"/>
    </xf>
    <xf numFmtId="164" fontId="0" fillId="0" borderId="24" xfId="1" applyNumberFormat="1" applyFont="1" applyBorder="1"/>
    <xf numFmtId="0" fontId="0" fillId="0" borderId="15" xfId="0" applyBorder="1" applyAlignment="1">
      <alignment horizontal="center" vertical="center"/>
    </xf>
    <xf numFmtId="164" fontId="0" fillId="0" borderId="25" xfId="1" applyNumberFormat="1" applyFont="1" applyBorder="1"/>
    <xf numFmtId="0" fontId="0" fillId="0" borderId="20" xfId="0" applyBorder="1" applyAlignment="1">
      <alignment horizontal="center" vertical="center"/>
    </xf>
    <xf numFmtId="164" fontId="0" fillId="0" borderId="26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FCF6-2B8F-D74F-956B-100EE151B46D}">
  <dimension ref="A1:L45"/>
  <sheetViews>
    <sheetView tabSelected="1" workbookViewId="0">
      <selection activeCell="D26" sqref="D26:D29"/>
    </sheetView>
  </sheetViews>
  <sheetFormatPr baseColWidth="10" defaultColWidth="8.83203125" defaultRowHeight="16" x14ac:dyDescent="0.2"/>
  <cols>
    <col min="1" max="1" width="9" bestFit="1" customWidth="1"/>
    <col min="2" max="2" width="18.83203125" bestFit="1" customWidth="1"/>
    <col min="3" max="3" width="25.83203125" bestFit="1" customWidth="1"/>
    <col min="4" max="4" width="15" bestFit="1" customWidth="1"/>
    <col min="5" max="5" width="10.83203125" bestFit="1" customWidth="1"/>
    <col min="6" max="6" width="19.1640625" bestFit="1" customWidth="1"/>
    <col min="7" max="7" width="19.1640625" customWidth="1"/>
    <col min="8" max="8" width="26.33203125" bestFit="1" customWidth="1"/>
    <col min="9" max="9" width="38.1640625" bestFit="1" customWidth="1"/>
    <col min="10" max="10" width="29.1640625" customWidth="1"/>
    <col min="11" max="11" width="44.33203125" bestFit="1" customWidth="1"/>
    <col min="12" max="12" width="36.1640625" bestFit="1" customWidth="1"/>
    <col min="13" max="13" width="47.6640625" customWidth="1"/>
    <col min="14" max="14" width="52" customWidth="1"/>
    <col min="15" max="15" width="45.6640625" customWidth="1"/>
    <col min="16" max="16" width="45.5" customWidth="1"/>
    <col min="17" max="17" width="42.1640625" customWidth="1"/>
    <col min="19" max="19" width="37.83203125" bestFit="1" customWidth="1"/>
    <col min="20" max="20" width="42.6640625" bestFit="1" customWidth="1"/>
    <col min="21" max="21" width="30.33203125" bestFit="1" customWidth="1"/>
    <col min="22" max="22" width="22" bestFit="1" customWidth="1"/>
    <col min="23" max="23" width="19.6640625" bestFit="1" customWidth="1"/>
  </cols>
  <sheetData>
    <row r="1" spans="1:12" ht="17" thickBot="1" x14ac:dyDescent="0.25">
      <c r="A1" t="s">
        <v>55</v>
      </c>
    </row>
    <row r="2" spans="1:12" x14ac:dyDescent="0.2">
      <c r="A2" s="44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5" t="s">
        <v>7</v>
      </c>
      <c r="I2" s="44" t="s">
        <v>8</v>
      </c>
      <c r="J2" s="43"/>
      <c r="K2" s="43"/>
      <c r="L2" s="45"/>
    </row>
    <row r="3" spans="1:12" x14ac:dyDescent="0.2">
      <c r="A3" s="48"/>
      <c r="B3" s="49"/>
      <c r="C3" s="49"/>
      <c r="D3" s="49"/>
      <c r="E3" s="49"/>
      <c r="F3" s="49"/>
      <c r="G3" s="49"/>
      <c r="H3" s="50"/>
      <c r="I3" s="1" t="s">
        <v>9</v>
      </c>
      <c r="J3" t="s">
        <v>10</v>
      </c>
      <c r="K3" t="s">
        <v>11</v>
      </c>
      <c r="L3" s="2" t="s">
        <v>12</v>
      </c>
    </row>
    <row r="4" spans="1:12" x14ac:dyDescent="0.2">
      <c r="A4" s="51" t="s">
        <v>13</v>
      </c>
      <c r="B4" s="30" t="s">
        <v>14</v>
      </c>
      <c r="C4" s="30" t="s">
        <v>15</v>
      </c>
      <c r="D4" s="30" t="s">
        <v>16</v>
      </c>
      <c r="E4" s="3" t="s">
        <v>17</v>
      </c>
      <c r="F4" s="3" t="s">
        <v>18</v>
      </c>
      <c r="G4" s="3" t="s">
        <v>19</v>
      </c>
      <c r="H4" s="52">
        <f>243861+247128</f>
        <v>490989</v>
      </c>
      <c r="I4" s="4">
        <f>8278</f>
        <v>8278</v>
      </c>
      <c r="J4" s="5">
        <v>44.9</v>
      </c>
      <c r="K4" s="46">
        <v>1032373</v>
      </c>
      <c r="L4" s="47" t="s">
        <v>20</v>
      </c>
    </row>
    <row r="5" spans="1:12" x14ac:dyDescent="0.2">
      <c r="A5" s="51"/>
      <c r="B5" s="30"/>
      <c r="C5" s="30"/>
      <c r="D5" s="30"/>
      <c r="E5" s="3" t="s">
        <v>17</v>
      </c>
      <c r="F5" s="3" t="s">
        <v>18</v>
      </c>
      <c r="G5" s="3" t="s">
        <v>21</v>
      </c>
      <c r="H5" s="52">
        <f>8421660+8514903</f>
        <v>16936563</v>
      </c>
      <c r="I5" s="4">
        <f>246572</f>
        <v>246572</v>
      </c>
      <c r="J5" s="5">
        <v>45.3</v>
      </c>
      <c r="K5" s="35"/>
      <c r="L5" s="38"/>
    </row>
    <row r="6" spans="1:12" x14ac:dyDescent="0.2">
      <c r="A6" s="51"/>
      <c r="B6" s="30"/>
      <c r="C6" s="30"/>
      <c r="D6" s="30"/>
      <c r="E6" s="3" t="s">
        <v>22</v>
      </c>
      <c r="F6" s="3" t="s">
        <v>18</v>
      </c>
      <c r="G6" s="3" t="s">
        <v>19</v>
      </c>
      <c r="H6" s="52">
        <f>306142+794203+800477</f>
        <v>1900822</v>
      </c>
      <c r="I6" s="4">
        <f>6598+32551</f>
        <v>39149</v>
      </c>
      <c r="J6" s="5">
        <v>51.7</v>
      </c>
      <c r="K6" s="35"/>
      <c r="L6" s="38"/>
    </row>
    <row r="7" spans="1:12" ht="17" thickBot="1" x14ac:dyDescent="0.25">
      <c r="A7" s="53"/>
      <c r="B7" s="33"/>
      <c r="C7" s="33"/>
      <c r="D7" s="33"/>
      <c r="E7" s="6" t="s">
        <v>17</v>
      </c>
      <c r="F7" s="6" t="s">
        <v>23</v>
      </c>
      <c r="G7" s="6" t="s">
        <v>21</v>
      </c>
      <c r="H7" s="54">
        <f>1635619+1639470</f>
        <v>3275089</v>
      </c>
      <c r="I7" s="7">
        <f>811989</f>
        <v>811989</v>
      </c>
      <c r="J7" s="8">
        <v>53.9</v>
      </c>
      <c r="K7" s="36"/>
      <c r="L7" s="39"/>
    </row>
    <row r="8" spans="1:12" x14ac:dyDescent="0.2">
      <c r="A8" s="55" t="s">
        <v>24</v>
      </c>
      <c r="B8" s="32">
        <v>17090.349999999999</v>
      </c>
      <c r="C8" s="32" t="s">
        <v>15</v>
      </c>
      <c r="D8" s="32" t="s">
        <v>25</v>
      </c>
      <c r="E8" s="9" t="s">
        <v>17</v>
      </c>
      <c r="F8" s="9" t="s">
        <v>18</v>
      </c>
      <c r="G8" s="9" t="s">
        <v>19</v>
      </c>
      <c r="H8" s="56">
        <f>232507+233443</f>
        <v>465950</v>
      </c>
      <c r="I8" s="10">
        <f>2454</f>
        <v>2454</v>
      </c>
      <c r="J8" s="11">
        <v>43.3</v>
      </c>
      <c r="K8" s="40">
        <v>686998</v>
      </c>
      <c r="L8" s="37" t="s">
        <v>26</v>
      </c>
    </row>
    <row r="9" spans="1:12" x14ac:dyDescent="0.2">
      <c r="A9" s="51"/>
      <c r="B9" s="30"/>
      <c r="C9" s="30"/>
      <c r="D9" s="30"/>
      <c r="E9" s="3" t="s">
        <v>17</v>
      </c>
      <c r="F9" s="3" t="s">
        <v>18</v>
      </c>
      <c r="G9" s="3" t="s">
        <v>21</v>
      </c>
      <c r="H9" s="52">
        <f>13265498+13427268</f>
        <v>26692766</v>
      </c>
      <c r="I9" s="4">
        <v>128357</v>
      </c>
      <c r="J9" s="12">
        <v>43.4</v>
      </c>
      <c r="K9" s="41"/>
      <c r="L9" s="38"/>
    </row>
    <row r="10" spans="1:12" x14ac:dyDescent="0.2">
      <c r="A10" s="51"/>
      <c r="B10" s="30"/>
      <c r="C10" s="30"/>
      <c r="D10" s="30"/>
      <c r="E10" s="3" t="s">
        <v>22</v>
      </c>
      <c r="F10" s="3" t="s">
        <v>18</v>
      </c>
      <c r="G10" s="3" t="s">
        <v>19</v>
      </c>
      <c r="H10" s="52">
        <f>271266</f>
        <v>271266</v>
      </c>
      <c r="I10" s="4">
        <f>1669</f>
        <v>1669</v>
      </c>
      <c r="J10" s="5">
        <v>47.4</v>
      </c>
      <c r="K10" s="41"/>
      <c r="L10" s="38"/>
    </row>
    <row r="11" spans="1:12" ht="17" thickBot="1" x14ac:dyDescent="0.25">
      <c r="A11" s="53"/>
      <c r="B11" s="33"/>
      <c r="C11" s="33"/>
      <c r="D11" s="33"/>
      <c r="E11" s="6" t="s">
        <v>17</v>
      </c>
      <c r="F11" s="6" t="s">
        <v>23</v>
      </c>
      <c r="G11" s="6" t="s">
        <v>21</v>
      </c>
      <c r="H11" s="54">
        <f>657183+660139</f>
        <v>1317322</v>
      </c>
      <c r="I11" s="7">
        <v>577200</v>
      </c>
      <c r="J11" s="8">
        <v>50.6</v>
      </c>
      <c r="K11" s="42"/>
      <c r="L11" s="39"/>
    </row>
    <row r="12" spans="1:12" x14ac:dyDescent="0.2">
      <c r="A12" s="55" t="s">
        <v>27</v>
      </c>
      <c r="B12" s="32">
        <v>17090.330000000002</v>
      </c>
      <c r="C12" s="32" t="s">
        <v>15</v>
      </c>
      <c r="D12" s="32" t="s">
        <v>28</v>
      </c>
      <c r="E12" s="9" t="s">
        <v>17</v>
      </c>
      <c r="F12" s="9" t="s">
        <v>18</v>
      </c>
      <c r="G12" s="9" t="s">
        <v>19</v>
      </c>
      <c r="H12" s="56">
        <f>162713+166077</f>
        <v>328790</v>
      </c>
      <c r="I12" s="10">
        <v>595</v>
      </c>
      <c r="J12" s="11">
        <v>43.8</v>
      </c>
      <c r="K12" s="34">
        <v>769444</v>
      </c>
      <c r="L12" s="37" t="s">
        <v>29</v>
      </c>
    </row>
    <row r="13" spans="1:12" x14ac:dyDescent="0.2">
      <c r="A13" s="51"/>
      <c r="B13" s="30"/>
      <c r="C13" s="30"/>
      <c r="D13" s="30"/>
      <c r="E13" s="3" t="s">
        <v>22</v>
      </c>
      <c r="F13" s="3" t="s">
        <v>18</v>
      </c>
      <c r="G13" s="3" t="s">
        <v>19</v>
      </c>
      <c r="H13" s="52">
        <f>126261</f>
        <v>126261</v>
      </c>
      <c r="I13" s="4">
        <v>313</v>
      </c>
      <c r="J13" s="5">
        <v>46.1</v>
      </c>
      <c r="K13" s="35"/>
      <c r="L13" s="38"/>
    </row>
    <row r="14" spans="1:12" ht="17" thickBot="1" x14ac:dyDescent="0.25">
      <c r="A14" s="53"/>
      <c r="B14" s="33"/>
      <c r="C14" s="33"/>
      <c r="D14" s="33"/>
      <c r="E14" s="6" t="s">
        <v>17</v>
      </c>
      <c r="F14" s="6" t="s">
        <v>23</v>
      </c>
      <c r="G14" s="6" t="s">
        <v>21</v>
      </c>
      <c r="H14" s="54">
        <f>1115767+1121862</f>
        <v>2237629</v>
      </c>
      <c r="I14" s="7">
        <v>768779</v>
      </c>
      <c r="J14" s="8">
        <v>52.6</v>
      </c>
      <c r="K14" s="36"/>
      <c r="L14" s="39"/>
    </row>
    <row r="15" spans="1:12" x14ac:dyDescent="0.2">
      <c r="A15" s="55" t="s">
        <v>30</v>
      </c>
      <c r="B15" s="32" t="s">
        <v>31</v>
      </c>
      <c r="C15" s="32" t="s">
        <v>32</v>
      </c>
      <c r="D15" s="32" t="s">
        <v>33</v>
      </c>
      <c r="E15" s="9" t="s">
        <v>17</v>
      </c>
      <c r="F15" s="9" t="s">
        <v>18</v>
      </c>
      <c r="G15" s="9" t="s">
        <v>19</v>
      </c>
      <c r="H15" s="56">
        <f>89222+90955</f>
        <v>180177</v>
      </c>
      <c r="I15" s="10">
        <v>2991</v>
      </c>
      <c r="J15" s="11">
        <v>45.3</v>
      </c>
      <c r="K15" s="34">
        <v>655537</v>
      </c>
      <c r="L15" s="37" t="s">
        <v>34</v>
      </c>
    </row>
    <row r="16" spans="1:12" x14ac:dyDescent="0.2">
      <c r="A16" s="51"/>
      <c r="B16" s="30"/>
      <c r="C16" s="30"/>
      <c r="D16" s="30"/>
      <c r="E16" s="3" t="s">
        <v>17</v>
      </c>
      <c r="F16" s="3" t="s">
        <v>18</v>
      </c>
      <c r="G16" s="3" t="s">
        <v>21</v>
      </c>
      <c r="H16" s="52">
        <f>3588564+3631572</f>
        <v>7220136</v>
      </c>
      <c r="I16" s="4">
        <v>105868</v>
      </c>
      <c r="J16" s="12">
        <v>45.2</v>
      </c>
      <c r="K16" s="35"/>
      <c r="L16" s="38"/>
    </row>
    <row r="17" spans="1:12" x14ac:dyDescent="0.2">
      <c r="A17" s="51"/>
      <c r="B17" s="30"/>
      <c r="C17" s="30"/>
      <c r="D17" s="30"/>
      <c r="E17" s="3" t="s">
        <v>22</v>
      </c>
      <c r="F17" s="3" t="s">
        <v>18</v>
      </c>
      <c r="G17" s="3" t="s">
        <v>19</v>
      </c>
      <c r="H17" s="52">
        <v>207931</v>
      </c>
      <c r="I17" s="4">
        <v>3275</v>
      </c>
      <c r="J17" s="5">
        <v>44.6</v>
      </c>
      <c r="K17" s="35"/>
      <c r="L17" s="38"/>
    </row>
    <row r="18" spans="1:12" ht="17" thickBot="1" x14ac:dyDescent="0.25">
      <c r="A18" s="53"/>
      <c r="B18" s="33"/>
      <c r="C18" s="33"/>
      <c r="D18" s="33"/>
      <c r="E18" s="6" t="s">
        <v>17</v>
      </c>
      <c r="F18" s="6" t="s">
        <v>23</v>
      </c>
      <c r="G18" s="6" t="s">
        <v>21</v>
      </c>
      <c r="H18" s="54">
        <f>631426+634503</f>
        <v>1265929</v>
      </c>
      <c r="I18" s="7">
        <v>568093</v>
      </c>
      <c r="J18" s="8">
        <v>55.6</v>
      </c>
      <c r="K18" s="36"/>
      <c r="L18" s="39"/>
    </row>
    <row r="19" spans="1:12" x14ac:dyDescent="0.2">
      <c r="A19" s="55" t="s">
        <v>35</v>
      </c>
      <c r="B19" s="32">
        <v>17090.29</v>
      </c>
      <c r="C19" s="32" t="s">
        <v>36</v>
      </c>
      <c r="D19" s="32" t="s">
        <v>37</v>
      </c>
      <c r="E19" s="9" t="s">
        <v>17</v>
      </c>
      <c r="F19" s="9" t="s">
        <v>18</v>
      </c>
      <c r="G19" s="9" t="s">
        <v>19</v>
      </c>
      <c r="H19" s="56">
        <f>110729+110359</f>
        <v>221088</v>
      </c>
      <c r="I19" s="10">
        <v>408</v>
      </c>
      <c r="J19" s="11">
        <v>45.4</v>
      </c>
      <c r="K19" s="34">
        <v>508759</v>
      </c>
      <c r="L19" s="37" t="s">
        <v>38</v>
      </c>
    </row>
    <row r="20" spans="1:12" x14ac:dyDescent="0.2">
      <c r="A20" s="51"/>
      <c r="B20" s="30"/>
      <c r="C20" s="30"/>
      <c r="D20" s="30"/>
      <c r="E20" s="3" t="s">
        <v>22</v>
      </c>
      <c r="F20" s="3" t="s">
        <v>18</v>
      </c>
      <c r="G20" s="3" t="s">
        <v>19</v>
      </c>
      <c r="H20" s="52">
        <f>452837</f>
        <v>452837</v>
      </c>
      <c r="I20" s="4">
        <v>1081</v>
      </c>
      <c r="J20" s="5">
        <v>44.4</v>
      </c>
      <c r="K20" s="35"/>
      <c r="L20" s="38"/>
    </row>
    <row r="21" spans="1:12" ht="17" thickBot="1" x14ac:dyDescent="0.25">
      <c r="A21" s="53"/>
      <c r="B21" s="33"/>
      <c r="C21" s="33"/>
      <c r="D21" s="33"/>
      <c r="E21" s="6" t="s">
        <v>17</v>
      </c>
      <c r="F21" s="6" t="s">
        <v>23</v>
      </c>
      <c r="G21" s="6" t="s">
        <v>21</v>
      </c>
      <c r="H21" s="54">
        <f>1099850+1096819</f>
        <v>2196669</v>
      </c>
      <c r="I21" s="7">
        <v>507459</v>
      </c>
      <c r="J21" s="8">
        <v>55.1</v>
      </c>
      <c r="K21" s="36"/>
      <c r="L21" s="39"/>
    </row>
    <row r="22" spans="1:12" x14ac:dyDescent="0.2">
      <c r="A22" s="57" t="s">
        <v>39</v>
      </c>
      <c r="B22" s="31">
        <v>17090.349999999999</v>
      </c>
      <c r="C22" s="31" t="s">
        <v>40</v>
      </c>
      <c r="D22" s="31" t="s">
        <v>37</v>
      </c>
      <c r="E22" s="13" t="s">
        <v>22</v>
      </c>
      <c r="F22" s="13" t="s">
        <v>18</v>
      </c>
      <c r="G22" s="13" t="s">
        <v>19</v>
      </c>
      <c r="H22" s="58">
        <v>67401</v>
      </c>
      <c r="I22" s="14">
        <v>3</v>
      </c>
      <c r="J22" s="15">
        <v>46.7</v>
      </c>
      <c r="K22" s="16"/>
      <c r="L22" s="17"/>
    </row>
    <row r="23" spans="1:12" x14ac:dyDescent="0.2">
      <c r="A23" s="51"/>
      <c r="B23" s="30"/>
      <c r="C23" s="30"/>
      <c r="D23" s="30"/>
      <c r="E23" s="3" t="s">
        <v>17</v>
      </c>
      <c r="F23" s="3" t="s">
        <v>23</v>
      </c>
      <c r="G23" s="3" t="s">
        <v>21</v>
      </c>
      <c r="H23" s="52">
        <f>18457+18467</f>
        <v>36924</v>
      </c>
      <c r="I23" s="4">
        <v>50</v>
      </c>
      <c r="J23" s="5">
        <v>54.3</v>
      </c>
      <c r="K23" s="18"/>
      <c r="L23" s="19"/>
    </row>
    <row r="24" spans="1:12" x14ac:dyDescent="0.2">
      <c r="A24" s="51" t="s">
        <v>41</v>
      </c>
      <c r="B24" s="30">
        <v>17090.330000000002</v>
      </c>
      <c r="C24" s="30" t="s">
        <v>40</v>
      </c>
      <c r="D24" s="30" t="s">
        <v>37</v>
      </c>
      <c r="E24" s="3" t="s">
        <v>22</v>
      </c>
      <c r="F24" s="3" t="s">
        <v>18</v>
      </c>
      <c r="G24" s="3" t="s">
        <v>19</v>
      </c>
      <c r="H24" s="52">
        <v>102178</v>
      </c>
      <c r="I24" s="4">
        <v>45</v>
      </c>
      <c r="J24" s="5">
        <v>42.6</v>
      </c>
      <c r="K24" s="20"/>
      <c r="L24" s="21"/>
    </row>
    <row r="25" spans="1:12" x14ac:dyDescent="0.2">
      <c r="A25" s="51"/>
      <c r="B25" s="30"/>
      <c r="C25" s="30"/>
      <c r="D25" s="30"/>
      <c r="E25" s="3" t="s">
        <v>17</v>
      </c>
      <c r="F25" s="3" t="s">
        <v>23</v>
      </c>
      <c r="G25" s="3" t="s">
        <v>21</v>
      </c>
      <c r="H25" s="52">
        <f>53+52</f>
        <v>105</v>
      </c>
      <c r="I25" s="4">
        <v>36</v>
      </c>
      <c r="J25" s="5">
        <v>54.6</v>
      </c>
      <c r="K25" s="18"/>
      <c r="L25" s="19"/>
    </row>
    <row r="26" spans="1:12" x14ac:dyDescent="0.2">
      <c r="A26" s="51" t="s">
        <v>42</v>
      </c>
      <c r="B26" s="30" t="s">
        <v>31</v>
      </c>
      <c r="C26" s="30" t="s">
        <v>40</v>
      </c>
      <c r="D26" s="30" t="s">
        <v>37</v>
      </c>
      <c r="E26" s="3" t="s">
        <v>17</v>
      </c>
      <c r="F26" s="3" t="s">
        <v>18</v>
      </c>
      <c r="G26" s="3" t="s">
        <v>19</v>
      </c>
      <c r="H26" s="52">
        <f>133940+134760</f>
        <v>268700</v>
      </c>
      <c r="I26" s="4">
        <v>384</v>
      </c>
      <c r="J26" s="5">
        <v>48.6</v>
      </c>
      <c r="K26" s="20"/>
      <c r="L26" s="21"/>
    </row>
    <row r="27" spans="1:12" x14ac:dyDescent="0.2">
      <c r="A27" s="51"/>
      <c r="B27" s="30"/>
      <c r="C27" s="30"/>
      <c r="D27" s="30"/>
      <c r="E27" s="3" t="s">
        <v>17</v>
      </c>
      <c r="F27" s="3" t="s">
        <v>18</v>
      </c>
      <c r="G27" s="3" t="s">
        <v>21</v>
      </c>
      <c r="H27" s="52">
        <f>1906892+1918900</f>
        <v>3825792</v>
      </c>
      <c r="I27" s="4">
        <v>3598</v>
      </c>
      <c r="J27" s="5">
        <v>47.8</v>
      </c>
      <c r="K27" s="16"/>
      <c r="L27" s="17"/>
    </row>
    <row r="28" spans="1:12" x14ac:dyDescent="0.2">
      <c r="A28" s="51"/>
      <c r="B28" s="30"/>
      <c r="C28" s="30"/>
      <c r="D28" s="30"/>
      <c r="E28" s="3" t="s">
        <v>22</v>
      </c>
      <c r="F28" s="3" t="s">
        <v>18</v>
      </c>
      <c r="G28" s="3" t="s">
        <v>19</v>
      </c>
      <c r="H28" s="52">
        <v>58100</v>
      </c>
      <c r="I28" s="4">
        <v>231</v>
      </c>
      <c r="J28" s="5">
        <v>40.5</v>
      </c>
      <c r="K28" s="16"/>
      <c r="L28" s="17"/>
    </row>
    <row r="29" spans="1:12" x14ac:dyDescent="0.2">
      <c r="A29" s="51"/>
      <c r="B29" s="30"/>
      <c r="C29" s="30"/>
      <c r="D29" s="30"/>
      <c r="E29" s="3" t="s">
        <v>17</v>
      </c>
      <c r="F29" s="3" t="s">
        <v>23</v>
      </c>
      <c r="G29" s="3" t="s">
        <v>21</v>
      </c>
      <c r="H29" s="52">
        <f>862881+863273</f>
        <v>1726154</v>
      </c>
      <c r="I29" s="4">
        <v>7100</v>
      </c>
      <c r="J29" s="5">
        <v>51.2</v>
      </c>
      <c r="K29" s="18"/>
      <c r="L29" s="19"/>
    </row>
    <row r="30" spans="1:12" x14ac:dyDescent="0.2">
      <c r="A30" s="51" t="s">
        <v>43</v>
      </c>
      <c r="B30" s="30">
        <v>17090.29</v>
      </c>
      <c r="C30" s="30" t="s">
        <v>40</v>
      </c>
      <c r="D30" s="30" t="s">
        <v>37</v>
      </c>
      <c r="E30" s="3" t="s">
        <v>22</v>
      </c>
      <c r="F30" s="3" t="s">
        <v>18</v>
      </c>
      <c r="G30" s="3" t="s">
        <v>19</v>
      </c>
      <c r="H30" s="52">
        <v>186092</v>
      </c>
      <c r="I30" s="4">
        <v>56</v>
      </c>
      <c r="J30" s="5">
        <v>47</v>
      </c>
      <c r="K30" s="20"/>
      <c r="L30" s="21"/>
    </row>
    <row r="31" spans="1:12" x14ac:dyDescent="0.2">
      <c r="A31" s="51"/>
      <c r="B31" s="30"/>
      <c r="C31" s="30"/>
      <c r="D31" s="30"/>
      <c r="E31" s="3" t="s">
        <v>17</v>
      </c>
      <c r="F31" s="3" t="s">
        <v>23</v>
      </c>
      <c r="G31" s="3" t="s">
        <v>21</v>
      </c>
      <c r="H31" s="52">
        <f>349012+349575</f>
        <v>698587</v>
      </c>
      <c r="I31" s="4">
        <v>134</v>
      </c>
      <c r="J31" s="5">
        <v>87.6</v>
      </c>
      <c r="K31" s="18"/>
      <c r="L31" s="19"/>
    </row>
    <row r="32" spans="1:12" x14ac:dyDescent="0.2">
      <c r="A32" s="51" t="s">
        <v>44</v>
      </c>
      <c r="B32" s="30">
        <v>17090.29</v>
      </c>
      <c r="C32" s="30" t="s">
        <v>45</v>
      </c>
      <c r="D32" s="30" t="s">
        <v>37</v>
      </c>
      <c r="E32" s="3" t="s">
        <v>22</v>
      </c>
      <c r="F32" s="3" t="s">
        <v>18</v>
      </c>
      <c r="G32" s="3" t="s">
        <v>19</v>
      </c>
      <c r="H32" s="52">
        <v>115876</v>
      </c>
      <c r="I32" s="4">
        <v>1</v>
      </c>
      <c r="J32" s="5">
        <v>47</v>
      </c>
      <c r="K32" s="20"/>
      <c r="L32" s="21"/>
    </row>
    <row r="33" spans="1:12" x14ac:dyDescent="0.2">
      <c r="A33" s="51"/>
      <c r="B33" s="30"/>
      <c r="C33" s="30"/>
      <c r="D33" s="30"/>
      <c r="E33" s="3" t="s">
        <v>17</v>
      </c>
      <c r="F33" s="3" t="s">
        <v>23</v>
      </c>
      <c r="G33" s="3" t="s">
        <v>21</v>
      </c>
      <c r="H33" s="52">
        <f>64769+65077</f>
        <v>129846</v>
      </c>
      <c r="I33" s="4">
        <v>15</v>
      </c>
      <c r="J33" s="5">
        <v>43.4</v>
      </c>
      <c r="K33" s="18"/>
      <c r="L33" s="19"/>
    </row>
    <row r="34" spans="1:12" x14ac:dyDescent="0.2">
      <c r="A34" s="51" t="s">
        <v>46</v>
      </c>
      <c r="B34" s="30" t="s">
        <v>37</v>
      </c>
      <c r="C34" s="30" t="s">
        <v>47</v>
      </c>
      <c r="D34" s="30" t="s">
        <v>37</v>
      </c>
      <c r="E34" s="3" t="s">
        <v>17</v>
      </c>
      <c r="F34" s="3" t="s">
        <v>18</v>
      </c>
      <c r="G34" s="3" t="s">
        <v>19</v>
      </c>
      <c r="H34" s="52">
        <f>7792+8141</f>
        <v>15933</v>
      </c>
      <c r="I34" s="22">
        <v>0</v>
      </c>
      <c r="J34" s="23" t="s">
        <v>37</v>
      </c>
      <c r="K34" s="20"/>
      <c r="L34" s="21"/>
    </row>
    <row r="35" spans="1:12" x14ac:dyDescent="0.2">
      <c r="A35" s="51"/>
      <c r="B35" s="30"/>
      <c r="C35" s="30"/>
      <c r="D35" s="30"/>
      <c r="E35" s="3" t="s">
        <v>17</v>
      </c>
      <c r="F35" s="3" t="s">
        <v>18</v>
      </c>
      <c r="G35" s="3" t="s">
        <v>21</v>
      </c>
      <c r="H35" s="52">
        <f>104205+105490</f>
        <v>209695</v>
      </c>
      <c r="I35" s="22">
        <v>0</v>
      </c>
      <c r="J35" s="23" t="s">
        <v>37</v>
      </c>
      <c r="K35" s="16"/>
      <c r="L35" s="17"/>
    </row>
    <row r="36" spans="1:12" x14ac:dyDescent="0.2">
      <c r="A36" s="51"/>
      <c r="B36" s="30"/>
      <c r="C36" s="30"/>
      <c r="D36" s="30"/>
      <c r="E36" s="3" t="s">
        <v>22</v>
      </c>
      <c r="F36" s="3" t="s">
        <v>18</v>
      </c>
      <c r="G36" s="3" t="s">
        <v>19</v>
      </c>
      <c r="H36" s="52">
        <v>103753</v>
      </c>
      <c r="I36" s="4">
        <v>1</v>
      </c>
      <c r="J36" s="23">
        <v>78</v>
      </c>
      <c r="K36" s="16"/>
      <c r="L36" s="17"/>
    </row>
    <row r="37" spans="1:12" x14ac:dyDescent="0.2">
      <c r="A37" s="51"/>
      <c r="B37" s="30"/>
      <c r="C37" s="30"/>
      <c r="D37" s="30"/>
      <c r="E37" s="3" t="s">
        <v>17</v>
      </c>
      <c r="F37" s="3" t="s">
        <v>23</v>
      </c>
      <c r="G37" s="3" t="s">
        <v>21</v>
      </c>
      <c r="H37" s="52">
        <f>1047+996</f>
        <v>2043</v>
      </c>
      <c r="I37" s="22">
        <v>0</v>
      </c>
      <c r="J37" s="23" t="s">
        <v>37</v>
      </c>
      <c r="K37" s="16"/>
      <c r="L37" s="17"/>
    </row>
    <row r="38" spans="1:12" x14ac:dyDescent="0.2">
      <c r="A38" s="51" t="s">
        <v>48</v>
      </c>
      <c r="B38" s="30" t="s">
        <v>37</v>
      </c>
      <c r="C38" s="30" t="s">
        <v>49</v>
      </c>
      <c r="D38" s="30" t="s">
        <v>37</v>
      </c>
      <c r="E38" s="3" t="s">
        <v>17</v>
      </c>
      <c r="F38" s="3" t="s">
        <v>18</v>
      </c>
      <c r="G38" s="3" t="s">
        <v>19</v>
      </c>
      <c r="H38" s="52">
        <f>10399+10611</f>
        <v>21010</v>
      </c>
      <c r="I38" s="22">
        <v>0</v>
      </c>
      <c r="J38" s="23" t="s">
        <v>37</v>
      </c>
      <c r="K38" s="20"/>
      <c r="L38" s="21"/>
    </row>
    <row r="39" spans="1:12" x14ac:dyDescent="0.2">
      <c r="A39" s="51"/>
      <c r="B39" s="30"/>
      <c r="C39" s="30"/>
      <c r="D39" s="30"/>
      <c r="E39" s="3" t="s">
        <v>17</v>
      </c>
      <c r="F39" s="3" t="s">
        <v>18</v>
      </c>
      <c r="G39" s="3" t="s">
        <v>21</v>
      </c>
      <c r="H39" s="52">
        <f>144563+145334</f>
        <v>289897</v>
      </c>
      <c r="I39" s="22">
        <v>0</v>
      </c>
      <c r="J39" s="23" t="s">
        <v>37</v>
      </c>
      <c r="K39" s="16"/>
      <c r="L39" s="17"/>
    </row>
    <row r="40" spans="1:12" x14ac:dyDescent="0.2">
      <c r="A40" s="51"/>
      <c r="B40" s="30"/>
      <c r="C40" s="30"/>
      <c r="D40" s="30"/>
      <c r="E40" s="3" t="s">
        <v>22</v>
      </c>
      <c r="F40" s="3" t="s">
        <v>18</v>
      </c>
      <c r="G40" s="3" t="s">
        <v>19</v>
      </c>
      <c r="H40" s="52">
        <v>83102</v>
      </c>
      <c r="I40" s="4">
        <v>13</v>
      </c>
      <c r="J40" s="23">
        <v>51.8</v>
      </c>
      <c r="K40" s="16"/>
      <c r="L40" s="17"/>
    </row>
    <row r="41" spans="1:12" x14ac:dyDescent="0.2">
      <c r="A41" s="51"/>
      <c r="B41" s="30"/>
      <c r="C41" s="30"/>
      <c r="D41" s="30"/>
      <c r="E41" s="3" t="s">
        <v>17</v>
      </c>
      <c r="F41" s="3" t="s">
        <v>23</v>
      </c>
      <c r="G41" s="3" t="s">
        <v>21</v>
      </c>
      <c r="H41" s="52">
        <f>231+242</f>
        <v>473</v>
      </c>
      <c r="I41" s="22">
        <v>0</v>
      </c>
      <c r="J41" s="23" t="s">
        <v>37</v>
      </c>
      <c r="K41" s="18"/>
      <c r="L41" s="19"/>
    </row>
    <row r="42" spans="1:12" x14ac:dyDescent="0.2">
      <c r="A42" s="59" t="s">
        <v>50</v>
      </c>
      <c r="B42" s="24" t="s">
        <v>37</v>
      </c>
      <c r="C42" s="24" t="s">
        <v>51</v>
      </c>
      <c r="D42" s="24" t="s">
        <v>37</v>
      </c>
      <c r="E42" s="25" t="s">
        <v>17</v>
      </c>
      <c r="F42" s="24" t="s">
        <v>23</v>
      </c>
      <c r="G42" s="3" t="s">
        <v>19</v>
      </c>
      <c r="H42" s="52">
        <v>42774</v>
      </c>
      <c r="I42" s="22">
        <v>0</v>
      </c>
      <c r="J42" s="23" t="s">
        <v>37</v>
      </c>
      <c r="K42" s="16"/>
      <c r="L42" s="17"/>
    </row>
    <row r="43" spans="1:12" x14ac:dyDescent="0.2">
      <c r="A43" s="51" t="s">
        <v>52</v>
      </c>
      <c r="B43" s="30" t="s">
        <v>37</v>
      </c>
      <c r="C43" s="30" t="s">
        <v>51</v>
      </c>
      <c r="D43" s="30" t="s">
        <v>37</v>
      </c>
      <c r="E43" s="3" t="s">
        <v>17</v>
      </c>
      <c r="F43" s="3" t="s">
        <v>18</v>
      </c>
      <c r="G43" s="3" t="s">
        <v>19</v>
      </c>
      <c r="H43" s="52">
        <f>10872+10882</f>
        <v>21754</v>
      </c>
      <c r="I43" s="22">
        <v>0</v>
      </c>
      <c r="J43" s="23" t="s">
        <v>37</v>
      </c>
      <c r="K43" s="20"/>
      <c r="L43" s="21"/>
    </row>
    <row r="44" spans="1:12" x14ac:dyDescent="0.2">
      <c r="A44" s="51"/>
      <c r="B44" s="30"/>
      <c r="C44" s="30"/>
      <c r="D44" s="30"/>
      <c r="E44" s="3" t="s">
        <v>17</v>
      </c>
      <c r="F44" s="3" t="s">
        <v>18</v>
      </c>
      <c r="G44" s="3" t="s">
        <v>21</v>
      </c>
      <c r="H44" s="52">
        <f>155241+157187</f>
        <v>312428</v>
      </c>
      <c r="I44" s="22">
        <v>0</v>
      </c>
      <c r="J44" s="23" t="s">
        <v>37</v>
      </c>
      <c r="K44" s="18"/>
      <c r="L44" s="19"/>
    </row>
    <row r="45" spans="1:12" ht="17" thickBot="1" x14ac:dyDescent="0.25">
      <c r="A45" s="60" t="s">
        <v>53</v>
      </c>
      <c r="B45" s="61" t="s">
        <v>37</v>
      </c>
      <c r="C45" s="61" t="s">
        <v>54</v>
      </c>
      <c r="D45" s="61" t="s">
        <v>37</v>
      </c>
      <c r="E45" s="6" t="s">
        <v>22</v>
      </c>
      <c r="F45" s="6" t="s">
        <v>18</v>
      </c>
      <c r="G45" s="6" t="s">
        <v>19</v>
      </c>
      <c r="H45" s="54">
        <v>53563</v>
      </c>
      <c r="I45" s="26">
        <v>0</v>
      </c>
      <c r="J45" s="27" t="s">
        <v>37</v>
      </c>
      <c r="K45" s="28"/>
      <c r="L45" s="29"/>
    </row>
  </sheetData>
  <mergeCells count="71">
    <mergeCell ref="G2:G3"/>
    <mergeCell ref="H2:H3"/>
    <mergeCell ref="I2:L2"/>
    <mergeCell ref="A4:A7"/>
    <mergeCell ref="B4:B7"/>
    <mergeCell ref="C4:C7"/>
    <mergeCell ref="D4:D7"/>
    <mergeCell ref="K4:K7"/>
    <mergeCell ref="L4:L7"/>
    <mergeCell ref="A2:A3"/>
    <mergeCell ref="B2:B3"/>
    <mergeCell ref="C2:C3"/>
    <mergeCell ref="D2:D3"/>
    <mergeCell ref="E2:E3"/>
    <mergeCell ref="F2:F3"/>
    <mergeCell ref="L12:L14"/>
    <mergeCell ref="A8:A11"/>
    <mergeCell ref="B8:B11"/>
    <mergeCell ref="C8:C11"/>
    <mergeCell ref="D8:D11"/>
    <mergeCell ref="K8:K11"/>
    <mergeCell ref="L8:L11"/>
    <mergeCell ref="A12:A14"/>
    <mergeCell ref="B12:B14"/>
    <mergeCell ref="C12:C14"/>
    <mergeCell ref="D12:D14"/>
    <mergeCell ref="K12:K14"/>
    <mergeCell ref="L19:L21"/>
    <mergeCell ref="A15:A18"/>
    <mergeCell ref="B15:B18"/>
    <mergeCell ref="C15:C18"/>
    <mergeCell ref="D15:D18"/>
    <mergeCell ref="K15:K18"/>
    <mergeCell ref="L15:L18"/>
    <mergeCell ref="A19:A21"/>
    <mergeCell ref="B19:B21"/>
    <mergeCell ref="C19:C21"/>
    <mergeCell ref="D19:D21"/>
    <mergeCell ref="K19:K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9"/>
    <mergeCell ref="B26:B29"/>
    <mergeCell ref="C26:C29"/>
    <mergeCell ref="D26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7"/>
    <mergeCell ref="B34:B37"/>
    <mergeCell ref="C34:C37"/>
    <mergeCell ref="D34:D37"/>
    <mergeCell ref="A38:A41"/>
    <mergeCell ref="B38:B41"/>
    <mergeCell ref="C38:C41"/>
    <mergeCell ref="D38:D41"/>
    <mergeCell ref="A43:A44"/>
    <mergeCell ref="B43:B44"/>
    <mergeCell ref="C43:C44"/>
    <mergeCell ref="D43:D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2020-05-09T02:32:53Z</dcterms:created>
  <dcterms:modified xsi:type="dcterms:W3CDTF">2020-05-10T12:33:53Z</dcterms:modified>
</cp:coreProperties>
</file>