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c.gov\private\M105\hdc3\DHAP\BCSB\SSDT\MTI\Manuscripts\First-time testers\Clearance\Submitted to AIDS &amp; Beh\Resubmission\Resubmission to AIDS &amp; Beh_07192018\"/>
    </mc:Choice>
  </mc:AlternateContent>
  <bookViews>
    <workbookView xWindow="0" yWindow="0" windowWidth="25200" windowHeight="11250"/>
  </bookViews>
  <sheets>
    <sheet name="Supplemental Table"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1" l="1"/>
  <c r="L5" i="1"/>
  <c r="L8" i="1" l="1"/>
  <c r="L7" i="1"/>
  <c r="J5" i="1"/>
  <c r="J7" i="1" l="1"/>
  <c r="K8" i="1"/>
  <c r="D9" i="1"/>
  <c r="K9" i="1"/>
  <c r="K10" i="1"/>
  <c r="K11" i="1"/>
  <c r="K12" i="1"/>
  <c r="K13" i="1"/>
  <c r="K14" i="1"/>
  <c r="K15" i="1"/>
  <c r="K16" i="1"/>
  <c r="K17" i="1"/>
  <c r="K18" i="1"/>
  <c r="K19" i="1"/>
  <c r="K20" i="1"/>
  <c r="K21" i="1"/>
  <c r="L22" i="1"/>
  <c r="M9" i="1" s="1"/>
  <c r="M8" i="1" l="1"/>
  <c r="M18" i="1"/>
  <c r="M14" i="1"/>
  <c r="M12" i="1"/>
  <c r="M10" i="1"/>
  <c r="M7" i="1"/>
  <c r="M6" i="1"/>
  <c r="J22" i="1"/>
  <c r="K6" i="1" s="1"/>
  <c r="M5" i="1"/>
  <c r="M20" i="1"/>
  <c r="M16" i="1"/>
  <c r="M21" i="1"/>
  <c r="M19" i="1"/>
  <c r="M17" i="1"/>
  <c r="M15" i="1"/>
  <c r="M13" i="1"/>
  <c r="M11" i="1"/>
  <c r="M22" i="1" l="1"/>
  <c r="K5" i="1"/>
  <c r="K7" i="1"/>
  <c r="K22" i="1" l="1"/>
</calcChain>
</file>

<file path=xl/sharedStrings.xml><?xml version="1.0" encoding="utf-8"?>
<sst xmlns="http://schemas.openxmlformats.org/spreadsheetml/2006/main" count="27" uniqueCount="18">
  <si>
    <t>Total no. of events</t>
  </si>
  <si>
    <t>Previous testers who were classified as nowfu=1: 8,909</t>
  </si>
  <si>
    <t>Previous testers who were classified as nowfu=0: 4,058</t>
  </si>
  <si>
    <t>Never testers who were later classified as previous testers: 1,416</t>
  </si>
  <si>
    <t>Never testers who were not later classified as previous testers: 449</t>
  </si>
  <si>
    <t>Potential repeat testers (based on matching DOB and agency ID):</t>
  </si>
  <si>
    <t>≥5</t>
  </si>
  <si>
    <t>%</t>
  </si>
  <si>
    <t>No.</t>
  </si>
  <si>
    <t>Number of occurrences</t>
  </si>
  <si>
    <t>Previously tested</t>
  </si>
  <si>
    <t>Never tested</t>
  </si>
  <si>
    <t>Never tested, then previously tested</t>
  </si>
  <si>
    <t>Date of birth and agency ID (Kevin)</t>
  </si>
  <si>
    <t>Number of testing events</t>
  </si>
  <si>
    <t>Never previously tested</t>
  </si>
  <si>
    <t>Supplemental Table. Evaluation of repeat HIV tests - MTI project, 2012-2015</t>
  </si>
  <si>
    <r>
      <rPr>
        <i/>
        <sz val="12"/>
        <color theme="1"/>
        <rFont val="Times New Roman"/>
        <family val="1"/>
      </rPr>
      <t xml:space="preserve">Note. </t>
    </r>
    <r>
      <rPr>
        <sz val="12"/>
        <color theme="1"/>
        <rFont val="Times New Roman"/>
        <family val="1"/>
      </rPr>
      <t xml:space="preserve">MTI = MSM Testing Initiative. Repeat HIV tests are defined as records with matching values for both date of birth and HIV test site. Data are excluded for 410 HIV tests with missing date of birth (32 among the never previously tested group and 378 among the previously tested group).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</si>
</sst>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0"/>
  </numFmts>
  <fonts count="6" x14ac:knownFonts="1">
    <font>
      <sz val="11"/>
      <color theme="1"/>
      <name val="Calibri"/>
      <family val="2"/>
      <scheme val="minor"/>
    </font>
    <font>
      <sz val="11"/>
      <color theme="1"/>
      <name val="Times New Roman"/>
      <family val="1"/>
    </font>
    <font>
      <sz val="9"/>
      <color theme="1"/>
      <name val="Calibri"/>
      <family val="2"/>
      <scheme val="minor"/>
    </font>
    <font>
      <sz val="11"/>
      <color theme="1"/>
      <name val="Calibri"/>
      <family val="2"/>
    </font>
    <font>
      <sz val="12"/>
      <color theme="1"/>
      <name val="Times New Roman"/>
      <family val="1"/>
    </font>
    <font>
      <i/>
      <sz val="12"/>
      <color theme="1"/>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7">
    <xf numFmtId="0" fontId="0" fillId="0" borderId="0" xfId="0"/>
    <xf numFmtId="0" fontId="1" fillId="0" borderId="0" xfId="0" applyFont="1"/>
    <xf numFmtId="0" fontId="0" fillId="0" borderId="0" xfId="0" applyBorder="1"/>
    <xf numFmtId="0" fontId="1" fillId="0" borderId="0" xfId="0" applyFont="1" applyBorder="1"/>
    <xf numFmtId="3" fontId="1" fillId="0" borderId="0" xfId="0" applyNumberFormat="1" applyFont="1" applyBorder="1"/>
    <xf numFmtId="3" fontId="1" fillId="0" borderId="0" xfId="0" applyNumberFormat="1" applyFont="1"/>
    <xf numFmtId="10" fontId="1" fillId="0" borderId="0" xfId="0" applyNumberFormat="1" applyFont="1"/>
    <xf numFmtId="0" fontId="2" fillId="0" borderId="0" xfId="0" applyFont="1"/>
    <xf numFmtId="0" fontId="0" fillId="0" borderId="0" xfId="0" applyFont="1"/>
    <xf numFmtId="3" fontId="0" fillId="0" borderId="0" xfId="0" applyNumberFormat="1" applyFont="1" applyAlignment="1">
      <alignment horizontal="center"/>
    </xf>
    <xf numFmtId="3" fontId="0" fillId="0" borderId="0" xfId="0" applyNumberFormat="1" applyFont="1"/>
    <xf numFmtId="165" fontId="0" fillId="0" borderId="0" xfId="0" applyNumberFormat="1" applyFont="1" applyAlignment="1">
      <alignment horizontal="right"/>
    </xf>
    <xf numFmtId="0" fontId="3" fillId="0" borderId="0" xfId="0" applyFont="1" applyBorder="1" applyAlignment="1">
      <alignment horizontal="right"/>
    </xf>
    <xf numFmtId="3" fontId="0" fillId="0" borderId="0" xfId="0" applyNumberFormat="1" applyFont="1" applyBorder="1" applyAlignment="1">
      <alignment horizontal="right"/>
    </xf>
    <xf numFmtId="0" fontId="0" fillId="0" borderId="0" xfId="0" applyFont="1" applyAlignment="1">
      <alignment horizontal="right"/>
    </xf>
    <xf numFmtId="0" fontId="4" fillId="0" borderId="0" xfId="0" applyFont="1" applyAlignment="1">
      <alignment horizontal="center"/>
    </xf>
    <xf numFmtId="3" fontId="4" fillId="0" borderId="0" xfId="0" applyNumberFormat="1" applyFont="1" applyBorder="1" applyAlignment="1">
      <alignment horizontal="center"/>
    </xf>
    <xf numFmtId="164" fontId="4" fillId="0" borderId="0" xfId="0" applyNumberFormat="1" applyFont="1" applyBorder="1" applyAlignment="1">
      <alignment horizontal="center"/>
    </xf>
    <xf numFmtId="3" fontId="4" fillId="0" borderId="0" xfId="0" applyNumberFormat="1" applyFont="1" applyAlignment="1">
      <alignment horizontal="center"/>
    </xf>
    <xf numFmtId="1" fontId="4" fillId="0" borderId="0" xfId="0" applyNumberFormat="1" applyFont="1" applyAlignment="1">
      <alignment horizontal="center"/>
    </xf>
    <xf numFmtId="0" fontId="4" fillId="0" borderId="0" xfId="0" applyFont="1" applyBorder="1" applyAlignment="1">
      <alignment horizontal="center"/>
    </xf>
    <xf numFmtId="0" fontId="4" fillId="0" borderId="1" xfId="0" applyFont="1" applyBorder="1" applyAlignment="1">
      <alignment horizontal="center"/>
    </xf>
    <xf numFmtId="164" fontId="4" fillId="0" borderId="1" xfId="0" applyNumberFormat="1" applyFont="1" applyBorder="1" applyAlignment="1">
      <alignment horizontal="center"/>
    </xf>
    <xf numFmtId="3" fontId="4" fillId="0" borderId="1" xfId="0" applyNumberFormat="1" applyFont="1" applyBorder="1" applyAlignment="1">
      <alignment horizontal="center"/>
    </xf>
    <xf numFmtId="0" fontId="4" fillId="0" borderId="0" xfId="0" applyFont="1"/>
    <xf numFmtId="3" fontId="4" fillId="0" borderId="0" xfId="0" applyNumberFormat="1" applyFont="1"/>
    <xf numFmtId="164" fontId="4" fillId="0" borderId="0" xfId="0" applyNumberFormat="1" applyFont="1"/>
    <xf numFmtId="0" fontId="4" fillId="0" borderId="0" xfId="0" applyFont="1" applyAlignment="1">
      <alignment horizontal="left" vertical="top" wrapText="1"/>
    </xf>
    <xf numFmtId="0" fontId="0" fillId="0" borderId="0" xfId="0" applyFont="1" applyBorder="1" applyAlignment="1">
      <alignment horizontal="center"/>
    </xf>
    <xf numFmtId="0" fontId="4" fillId="0" borderId="1" xfId="0" applyFont="1" applyBorder="1" applyAlignment="1">
      <alignment horizontal="left" wrapText="1"/>
    </xf>
    <xf numFmtId="0" fontId="0" fillId="0" borderId="0" xfId="0" applyFont="1" applyBorder="1" applyAlignment="1">
      <alignment horizontal="center"/>
    </xf>
    <xf numFmtId="0" fontId="4" fillId="0" borderId="0" xfId="0" applyFont="1" applyBorder="1" applyAlignment="1">
      <alignment horizontal="left" wrapText="1"/>
    </xf>
    <xf numFmtId="0" fontId="4" fillId="0" borderId="1" xfId="0" applyFont="1" applyBorder="1" applyAlignment="1">
      <alignment horizontal="left" wrapText="1"/>
    </xf>
    <xf numFmtId="0" fontId="0" fillId="0" borderId="0" xfId="0" applyFont="1" applyAlignment="1">
      <alignment horizontal="center"/>
    </xf>
    <xf numFmtId="0" fontId="0" fillId="0" borderId="0" xfId="0" applyFont="1" applyAlignment="1">
      <alignment horizontal="center" wrapText="1"/>
    </xf>
    <xf numFmtId="0" fontId="0" fillId="0" borderId="0" xfId="0" applyFont="1" applyAlignment="1">
      <alignment wrapText="1"/>
    </xf>
    <xf numFmtId="0" fontId="4" fillId="0" borderId="0" xfId="0" applyFont="1" applyAlignment="1">
      <alignment wrapText="1"/>
    </xf>
    <xf numFmtId="0" fontId="4" fillId="0" borderId="2" xfId="0" applyFont="1" applyBorder="1" applyAlignment="1">
      <alignment horizontal="center" wrapText="1"/>
    </xf>
    <xf numFmtId="0" fontId="0" fillId="0" borderId="1" xfId="0" applyFont="1" applyBorder="1" applyAlignment="1">
      <alignment horizontal="center"/>
    </xf>
    <xf numFmtId="0" fontId="4" fillId="0" borderId="1" xfId="0" applyFont="1" applyBorder="1" applyAlignment="1">
      <alignment horizontal="center" wrapText="1"/>
    </xf>
    <xf numFmtId="165" fontId="0" fillId="0" borderId="0" xfId="0" applyNumberFormat="1" applyFont="1" applyBorder="1" applyAlignment="1">
      <alignment horizontal="right"/>
    </xf>
    <xf numFmtId="1" fontId="0" fillId="0" borderId="0" xfId="0" applyNumberFormat="1" applyFont="1"/>
    <xf numFmtId="166" fontId="0" fillId="0" borderId="0" xfId="0" applyNumberFormat="1" applyFont="1"/>
    <xf numFmtId="0" fontId="0" fillId="0" borderId="0" xfId="0" applyFont="1" applyAlignment="1">
      <alignment horizontal="center"/>
    </xf>
    <xf numFmtId="3" fontId="0" fillId="0" borderId="0" xfId="0" applyNumberFormat="1" applyFont="1" applyBorder="1" applyAlignment="1">
      <alignment horizontal="center"/>
    </xf>
    <xf numFmtId="164" fontId="4" fillId="0" borderId="0" xfId="0" applyNumberFormat="1" applyFont="1" applyAlignment="1">
      <alignment horizontal="center"/>
    </xf>
    <xf numFmtId="3" fontId="0" fillId="0" borderId="0"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abSelected="1" topLeftCell="I1" workbookViewId="0">
      <selection activeCell="I1" sqref="I1:M1"/>
    </sheetView>
  </sheetViews>
  <sheetFormatPr defaultRowHeight="15" x14ac:dyDescent="0.25"/>
  <cols>
    <col min="1" max="1" width="21.140625" hidden="1" customWidth="1"/>
    <col min="2" max="2" width="5.5703125" hidden="1" customWidth="1"/>
    <col min="3" max="3" width="4.5703125" hidden="1" customWidth="1"/>
    <col min="4" max="4" width="6.5703125" hidden="1" customWidth="1"/>
    <col min="5" max="5" width="5" hidden="1" customWidth="1"/>
    <col min="6" max="6" width="6.5703125" hidden="1" customWidth="1"/>
    <col min="7" max="7" width="8" hidden="1" customWidth="1"/>
    <col min="8" max="8" width="44.28515625" hidden="1" customWidth="1"/>
    <col min="9" max="9" width="20.140625" style="1" customWidth="1"/>
    <col min="10" max="13" width="17.7109375" style="1" customWidth="1"/>
    <col min="14" max="14" width="11.140625" bestFit="1" customWidth="1"/>
  </cols>
  <sheetData>
    <row r="1" spans="1:16" s="8" customFormat="1" ht="15.75" x14ac:dyDescent="0.25">
      <c r="A1" s="28" t="s">
        <v>13</v>
      </c>
      <c r="B1" s="28"/>
      <c r="C1" s="28"/>
      <c r="D1" s="28"/>
      <c r="E1" s="28"/>
      <c r="F1" s="28"/>
      <c r="G1" s="28"/>
      <c r="I1" s="29" t="s">
        <v>16</v>
      </c>
      <c r="J1" s="29"/>
      <c r="K1" s="29"/>
      <c r="L1" s="29"/>
      <c r="M1" s="29"/>
    </row>
    <row r="2" spans="1:16" s="8" customFormat="1" ht="15.75" x14ac:dyDescent="0.25">
      <c r="A2" s="30"/>
      <c r="B2" s="30"/>
      <c r="C2" s="30"/>
      <c r="D2" s="30"/>
      <c r="E2" s="30"/>
      <c r="F2" s="30"/>
      <c r="G2" s="30"/>
      <c r="I2" s="31"/>
      <c r="J2" s="32"/>
      <c r="K2" s="32"/>
      <c r="L2" s="32"/>
      <c r="M2" s="32"/>
    </row>
    <row r="3" spans="1:16" s="35" customFormat="1" ht="15.75" x14ac:dyDescent="0.25">
      <c r="A3" s="33" t="s">
        <v>9</v>
      </c>
      <c r="B3" s="34" t="s">
        <v>11</v>
      </c>
      <c r="C3" s="34"/>
      <c r="D3" s="34" t="s">
        <v>10</v>
      </c>
      <c r="E3" s="34"/>
      <c r="F3" s="34" t="s">
        <v>12</v>
      </c>
      <c r="G3" s="34"/>
      <c r="I3" s="36"/>
      <c r="J3" s="37" t="s">
        <v>15</v>
      </c>
      <c r="K3" s="37"/>
      <c r="L3" s="37" t="s">
        <v>10</v>
      </c>
      <c r="M3" s="37"/>
    </row>
    <row r="4" spans="1:16" s="8" customFormat="1" ht="31.5" x14ac:dyDescent="0.25">
      <c r="A4" s="33"/>
      <c r="B4" s="38" t="s">
        <v>8</v>
      </c>
      <c r="C4" s="38" t="s">
        <v>7</v>
      </c>
      <c r="D4" s="38" t="s">
        <v>8</v>
      </c>
      <c r="E4" s="38" t="s">
        <v>7</v>
      </c>
      <c r="F4" s="38" t="s">
        <v>8</v>
      </c>
      <c r="G4" s="38" t="s">
        <v>7</v>
      </c>
      <c r="I4" s="39" t="s">
        <v>14</v>
      </c>
      <c r="J4" s="21" t="s">
        <v>8</v>
      </c>
      <c r="K4" s="21" t="s">
        <v>7</v>
      </c>
      <c r="L4" s="21" t="s">
        <v>8</v>
      </c>
      <c r="M4" s="21" t="s">
        <v>7</v>
      </c>
    </row>
    <row r="5" spans="1:16" s="8" customFormat="1" ht="15.75" x14ac:dyDescent="0.25">
      <c r="A5" s="14">
        <v>1</v>
      </c>
      <c r="B5" s="13">
        <v>5093</v>
      </c>
      <c r="C5" s="40">
        <v>96.8</v>
      </c>
      <c r="D5" s="10">
        <v>31269</v>
      </c>
      <c r="E5" s="8">
        <v>73.099999999999994</v>
      </c>
      <c r="I5" s="15">
        <v>1</v>
      </c>
      <c r="J5" s="16">
        <f>5089</f>
        <v>5089</v>
      </c>
      <c r="K5" s="17">
        <f>J5/J22</f>
        <v>0.93513414185961041</v>
      </c>
      <c r="L5" s="18">
        <f>31179</f>
        <v>31179</v>
      </c>
      <c r="M5" s="17">
        <f>L5/L22</f>
        <v>0.5002005358317424</v>
      </c>
    </row>
    <row r="6" spans="1:16" s="8" customFormat="1" ht="15.75" x14ac:dyDescent="0.25">
      <c r="A6" s="8">
        <v>2</v>
      </c>
      <c r="B6" s="41">
        <v>161</v>
      </c>
      <c r="C6" s="11">
        <v>3.1</v>
      </c>
      <c r="D6" s="10">
        <v>7157</v>
      </c>
      <c r="E6" s="8">
        <v>16.7</v>
      </c>
      <c r="I6" s="15">
        <v>2</v>
      </c>
      <c r="J6" s="19">
        <v>163</v>
      </c>
      <c r="K6" s="17">
        <f>(2*J6)/J22</f>
        <v>5.9904446894524073E-2</v>
      </c>
      <c r="L6" s="18">
        <f>7184</f>
        <v>7184</v>
      </c>
      <c r="M6" s="17">
        <f>(2*L6)/L22</f>
        <v>0.23050390643800234</v>
      </c>
    </row>
    <row r="7" spans="1:16" s="8" customFormat="1" ht="15.75" x14ac:dyDescent="0.25">
      <c r="A7" s="8">
        <v>3</v>
      </c>
      <c r="B7" s="10">
        <v>9</v>
      </c>
      <c r="C7" s="11">
        <v>0.2</v>
      </c>
      <c r="D7" s="10">
        <v>2495</v>
      </c>
      <c r="E7" s="8">
        <v>5.8</v>
      </c>
      <c r="I7" s="15">
        <v>3</v>
      </c>
      <c r="J7" s="18">
        <f>12-3</f>
        <v>9</v>
      </c>
      <c r="K7" s="17">
        <f>(3*J7)/J22</f>
        <v>4.9614112458654909E-3</v>
      </c>
      <c r="L7" s="18">
        <f>2501</f>
        <v>2501</v>
      </c>
      <c r="M7" s="17">
        <f>(3*L7)/L22</f>
        <v>0.12036962764506762</v>
      </c>
    </row>
    <row r="8" spans="1:16" s="8" customFormat="1" ht="15.75" x14ac:dyDescent="0.25">
      <c r="A8" s="8">
        <v>4</v>
      </c>
      <c r="B8" s="10">
        <v>0</v>
      </c>
      <c r="C8" s="11">
        <v>0</v>
      </c>
      <c r="D8" s="10">
        <v>1008</v>
      </c>
      <c r="E8" s="8">
        <v>2.4</v>
      </c>
      <c r="I8" s="15">
        <v>4</v>
      </c>
      <c r="J8" s="18">
        <v>0</v>
      </c>
      <c r="K8" s="17">
        <f t="shared" ref="K8:K21" si="0">J8/5442</f>
        <v>0</v>
      </c>
      <c r="L8" s="18">
        <f>1010</f>
        <v>1010</v>
      </c>
      <c r="M8" s="17">
        <f>(4*L8)/L22</f>
        <v>6.4813180819148761E-2</v>
      </c>
      <c r="N8" s="42"/>
      <c r="P8" s="9"/>
    </row>
    <row r="9" spans="1:16" s="8" customFormat="1" ht="15.75" x14ac:dyDescent="0.25">
      <c r="A9" s="12" t="s">
        <v>6</v>
      </c>
      <c r="B9" s="12">
        <v>0</v>
      </c>
      <c r="C9" s="11">
        <v>0</v>
      </c>
      <c r="D9" s="10">
        <f>417+236+100+46+26+15+7+7+8</f>
        <v>862</v>
      </c>
      <c r="I9" s="20">
        <v>5</v>
      </c>
      <c r="J9" s="20">
        <v>0</v>
      </c>
      <c r="K9" s="17">
        <f t="shared" si="0"/>
        <v>0</v>
      </c>
      <c r="L9" s="18">
        <v>419</v>
      </c>
      <c r="M9" s="17">
        <f>(5*L9)/L22</f>
        <v>3.3609805400028878E-2</v>
      </c>
      <c r="P9" s="9"/>
    </row>
    <row r="10" spans="1:16" s="8" customFormat="1" ht="15.75" x14ac:dyDescent="0.25">
      <c r="B10" s="10"/>
      <c r="D10" s="10"/>
      <c r="F10" s="10"/>
      <c r="H10" s="10"/>
      <c r="I10" s="15">
        <v>6</v>
      </c>
      <c r="J10" s="15">
        <v>0</v>
      </c>
      <c r="K10" s="17">
        <f t="shared" si="0"/>
        <v>0</v>
      </c>
      <c r="L10" s="18">
        <v>236</v>
      </c>
      <c r="M10" s="17">
        <f>(6*L10)/L22</f>
        <v>2.2716699019780854E-2</v>
      </c>
      <c r="P10" s="9"/>
    </row>
    <row r="11" spans="1:16" s="8" customFormat="1" ht="15.75" x14ac:dyDescent="0.25">
      <c r="A11" s="8" t="s">
        <v>5</v>
      </c>
      <c r="I11" s="15">
        <v>7</v>
      </c>
      <c r="J11" s="15">
        <v>0</v>
      </c>
      <c r="K11" s="17">
        <f t="shared" si="0"/>
        <v>0</v>
      </c>
      <c r="L11" s="15">
        <v>100</v>
      </c>
      <c r="M11" s="17">
        <f>(7*L11)/L22</f>
        <v>1.1230006577575282E-2</v>
      </c>
      <c r="P11" s="43"/>
    </row>
    <row r="12" spans="1:16" s="8" customFormat="1" ht="15.75" x14ac:dyDescent="0.25">
      <c r="A12" s="8" t="s">
        <v>4</v>
      </c>
      <c r="I12" s="15">
        <v>8</v>
      </c>
      <c r="J12" s="15">
        <v>0</v>
      </c>
      <c r="K12" s="17">
        <f t="shared" si="0"/>
        <v>0</v>
      </c>
      <c r="L12" s="18">
        <v>46</v>
      </c>
      <c r="M12" s="17">
        <f>(8*L12)/L22</f>
        <v>5.9037748864967194E-3</v>
      </c>
      <c r="P12" s="9"/>
    </row>
    <row r="13" spans="1:16" s="8" customFormat="1" ht="15.75" x14ac:dyDescent="0.25">
      <c r="A13" s="8" t="s">
        <v>3</v>
      </c>
      <c r="I13" s="15">
        <v>9</v>
      </c>
      <c r="J13" s="15">
        <v>0</v>
      </c>
      <c r="K13" s="17">
        <f t="shared" si="0"/>
        <v>0</v>
      </c>
      <c r="L13" s="18">
        <v>26</v>
      </c>
      <c r="M13" s="17">
        <f>(9*L13)/L22</f>
        <v>3.7540307702180224E-3</v>
      </c>
      <c r="P13" s="9"/>
    </row>
    <row r="14" spans="1:16" s="8" customFormat="1" ht="15.75" x14ac:dyDescent="0.25">
      <c r="A14" s="8" t="s">
        <v>2</v>
      </c>
      <c r="I14" s="15">
        <v>10</v>
      </c>
      <c r="J14" s="15">
        <v>0</v>
      </c>
      <c r="K14" s="17">
        <f t="shared" si="0"/>
        <v>0</v>
      </c>
      <c r="L14" s="18">
        <v>15</v>
      </c>
      <c r="M14" s="17">
        <f>(10*L14)/L22</f>
        <v>2.4064299809089889E-3</v>
      </c>
      <c r="P14" s="9"/>
    </row>
    <row r="15" spans="1:16" s="8" customFormat="1" ht="15.75" x14ac:dyDescent="0.25">
      <c r="A15" s="8" t="s">
        <v>1</v>
      </c>
      <c r="I15" s="15">
        <v>11</v>
      </c>
      <c r="J15" s="15">
        <v>0</v>
      </c>
      <c r="K15" s="17">
        <f t="shared" si="0"/>
        <v>0</v>
      </c>
      <c r="L15" s="18">
        <v>7</v>
      </c>
      <c r="M15" s="17">
        <f>(11*L15)/L22</f>
        <v>1.235300723533281E-3</v>
      </c>
      <c r="P15" s="9"/>
    </row>
    <row r="16" spans="1:16" s="8" customFormat="1" ht="15.75" x14ac:dyDescent="0.25">
      <c r="I16" s="15">
        <v>12</v>
      </c>
      <c r="J16" s="15">
        <v>0</v>
      </c>
      <c r="K16" s="17">
        <f t="shared" si="0"/>
        <v>0</v>
      </c>
      <c r="L16" s="18">
        <v>7</v>
      </c>
      <c r="M16" s="17">
        <f>(12*L16)/L22</f>
        <v>1.3476007893090337E-3</v>
      </c>
      <c r="P16" s="9"/>
    </row>
    <row r="17" spans="9:16" s="8" customFormat="1" ht="15.75" x14ac:dyDescent="0.25">
      <c r="I17" s="15">
        <v>13</v>
      </c>
      <c r="J17" s="15">
        <v>0</v>
      </c>
      <c r="K17" s="17">
        <f t="shared" si="0"/>
        <v>0</v>
      </c>
      <c r="L17" s="18">
        <v>2</v>
      </c>
      <c r="M17" s="17">
        <f>(13*L17)/L22</f>
        <v>4.1711453002422471E-4</v>
      </c>
      <c r="P17" s="9"/>
    </row>
    <row r="18" spans="9:16" s="8" customFormat="1" ht="15.75" x14ac:dyDescent="0.25">
      <c r="I18" s="15">
        <v>14</v>
      </c>
      <c r="J18" s="15">
        <v>0</v>
      </c>
      <c r="K18" s="17">
        <f t="shared" si="0"/>
        <v>0</v>
      </c>
      <c r="L18" s="18">
        <v>1</v>
      </c>
      <c r="M18" s="17">
        <f>(14*L18)/L22</f>
        <v>2.2460013155150562E-4</v>
      </c>
      <c r="P18" s="9"/>
    </row>
    <row r="19" spans="9:16" s="8" customFormat="1" ht="15.75" x14ac:dyDescent="0.25">
      <c r="I19" s="15">
        <v>15</v>
      </c>
      <c r="J19" s="15">
        <v>0</v>
      </c>
      <c r="K19" s="17">
        <f t="shared" si="0"/>
        <v>0</v>
      </c>
      <c r="L19" s="18">
        <v>2</v>
      </c>
      <c r="M19" s="17">
        <f>(15*L19)/L22</f>
        <v>4.8128599618179778E-4</v>
      </c>
      <c r="P19" s="9"/>
    </row>
    <row r="20" spans="9:16" s="8" customFormat="1" ht="15.75" x14ac:dyDescent="0.25">
      <c r="I20" s="15">
        <v>16</v>
      </c>
      <c r="J20" s="15">
        <v>0</v>
      </c>
      <c r="K20" s="17">
        <f t="shared" si="0"/>
        <v>0</v>
      </c>
      <c r="L20" s="18">
        <v>2</v>
      </c>
      <c r="M20" s="17">
        <f>(16*L20)/L22</f>
        <v>5.1337172926058431E-4</v>
      </c>
      <c r="P20" s="9"/>
    </row>
    <row r="21" spans="9:16" s="8" customFormat="1" ht="15.75" x14ac:dyDescent="0.25">
      <c r="I21" s="21">
        <v>17</v>
      </c>
      <c r="J21" s="21">
        <v>0</v>
      </c>
      <c r="K21" s="22">
        <f t="shared" si="0"/>
        <v>0</v>
      </c>
      <c r="L21" s="23">
        <v>1</v>
      </c>
      <c r="M21" s="22">
        <f>(17*L21)/L22</f>
        <v>2.7272873116968542E-4</v>
      </c>
      <c r="P21" s="44"/>
    </row>
    <row r="22" spans="9:16" s="8" customFormat="1" ht="15.75" x14ac:dyDescent="0.25">
      <c r="I22" s="24" t="s">
        <v>0</v>
      </c>
      <c r="J22" s="18">
        <f>J5+(2*J6)+(3*J7)</f>
        <v>5442</v>
      </c>
      <c r="K22" s="45">
        <f>SUM(K5:K21)</f>
        <v>1</v>
      </c>
      <c r="L22" s="18">
        <f>L5+(2*L6)+(3*L7)+(4*L8)+(5*L9)+(6*L10)+(7*L11)+(8*L12)+(9*L13)+(10*L14)+(11*L15)+(12*L16)+(13*L17)+(14*L18)+(15*L19)+(16*L20)+(17*L21)</f>
        <v>62333</v>
      </c>
      <c r="M22" s="45">
        <f>SUM(M5:M21)</f>
        <v>1.0000000000000002</v>
      </c>
      <c r="P22" s="46"/>
    </row>
    <row r="23" spans="9:16" ht="15.75" x14ac:dyDescent="0.25">
      <c r="I23" s="24"/>
      <c r="J23" s="25"/>
      <c r="K23" s="26"/>
      <c r="L23" s="25"/>
      <c r="M23" s="26"/>
    </row>
    <row r="24" spans="9:16" s="7" customFormat="1" ht="49.5" customHeight="1" x14ac:dyDescent="0.2">
      <c r="I24" s="27" t="s">
        <v>17</v>
      </c>
      <c r="J24" s="27"/>
      <c r="K24" s="27"/>
      <c r="L24" s="27"/>
      <c r="M24" s="27"/>
    </row>
    <row r="27" spans="9:16" x14ac:dyDescent="0.25">
      <c r="I27" s="6"/>
      <c r="L27" s="5"/>
    </row>
    <row r="28" spans="9:16" x14ac:dyDescent="0.25">
      <c r="L28" s="5"/>
    </row>
    <row r="30" spans="9:16" x14ac:dyDescent="0.25">
      <c r="L30" s="5"/>
    </row>
    <row r="31" spans="9:16" x14ac:dyDescent="0.25">
      <c r="L31" s="5"/>
    </row>
    <row r="32" spans="9:16" x14ac:dyDescent="0.25">
      <c r="L32" s="5"/>
    </row>
    <row r="33" spans="9:13" x14ac:dyDescent="0.25">
      <c r="L33" s="5"/>
    </row>
    <row r="34" spans="9:13" x14ac:dyDescent="0.25">
      <c r="L34" s="5"/>
    </row>
    <row r="35" spans="9:13" x14ac:dyDescent="0.25">
      <c r="L35" s="5"/>
    </row>
    <row r="36" spans="9:13" x14ac:dyDescent="0.25">
      <c r="L36" s="5"/>
    </row>
    <row r="37" spans="9:13" s="2" customFormat="1" x14ac:dyDescent="0.25">
      <c r="I37" s="3"/>
      <c r="J37" s="3"/>
      <c r="K37" s="3"/>
      <c r="L37" s="4"/>
      <c r="M37" s="3"/>
    </row>
    <row r="38" spans="9:13" s="2" customFormat="1" x14ac:dyDescent="0.25">
      <c r="I38" s="3"/>
      <c r="J38" s="3"/>
      <c r="K38" s="3"/>
      <c r="L38" s="4"/>
      <c r="M38" s="3"/>
    </row>
    <row r="39" spans="9:13" s="2" customFormat="1" x14ac:dyDescent="0.25">
      <c r="I39" s="3"/>
      <c r="J39" s="3"/>
      <c r="K39" s="3"/>
      <c r="L39" s="4"/>
      <c r="M39" s="3"/>
    </row>
    <row r="40" spans="9:13" s="2" customFormat="1" x14ac:dyDescent="0.25">
      <c r="I40" s="3"/>
      <c r="J40" s="3"/>
      <c r="K40" s="3"/>
      <c r="L40" s="4"/>
      <c r="M40" s="3"/>
    </row>
    <row r="41" spans="9:13" s="2" customFormat="1" x14ac:dyDescent="0.25">
      <c r="I41" s="3"/>
      <c r="J41" s="3"/>
      <c r="K41" s="3"/>
      <c r="L41" s="3"/>
      <c r="M41" s="3"/>
    </row>
    <row r="42" spans="9:13" s="2" customFormat="1" x14ac:dyDescent="0.25">
      <c r="I42" s="3"/>
      <c r="J42" s="3"/>
      <c r="K42" s="3"/>
      <c r="L42" s="3"/>
      <c r="M42" s="3"/>
    </row>
    <row r="43" spans="9:13" s="2" customFormat="1" x14ac:dyDescent="0.25">
      <c r="I43" s="3"/>
      <c r="J43" s="3"/>
      <c r="K43" s="3"/>
      <c r="L43" s="3"/>
      <c r="M43" s="3"/>
    </row>
  </sheetData>
  <mergeCells count="9">
    <mergeCell ref="I24:M24"/>
    <mergeCell ref="A1:G1"/>
    <mergeCell ref="I1:M1"/>
    <mergeCell ref="A3:A4"/>
    <mergeCell ref="B3:C3"/>
    <mergeCell ref="D3:E3"/>
    <mergeCell ref="F3:G3"/>
    <mergeCell ref="J3:K3"/>
    <mergeCell ref="L3:M3"/>
  </mergeCells>
  <pageMargins left="1" right="1" top="1" bottom="1" header="0.5" footer="0.5"/>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Supplemental Table</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Hollie A. (CDC/OID/NCHHSTP)</dc:creator>
  <cp:lastModifiedBy>Clark, Hollie A. (CDC/OID/NCHHSTP)</cp:lastModifiedBy>
  <cp:lastPrinted>2018-02-13T18:50:27Z</cp:lastPrinted>
  <dcterms:created xsi:type="dcterms:W3CDTF">2017-12-05T13:54:27Z</dcterms:created>
  <dcterms:modified xsi:type="dcterms:W3CDTF">2018-08-21T19:08:16Z</dcterms:modified>
</cp:coreProperties>
</file>