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ivate\L322\vsm2\Child maltreatment prev programs CBA\Literature\"/>
    </mc:Choice>
  </mc:AlternateContent>
  <bookViews>
    <workbookView xWindow="0" yWindow="0" windowWidth="25200" windowHeight="11385"/>
  </bookViews>
  <sheets>
    <sheet name="eTable1. Data inputs" sheetId="11" r:id="rId1"/>
    <sheet name="eTable 2. Prgm effect and costs" sheetId="8" r:id="rId2"/>
    <sheet name="eTable3. CAN lifetime cost" sheetId="7" r:id="rId3"/>
    <sheet name="eTable 4. State tax rates" sheetId="26" r:id="rId4"/>
    <sheet name="eTable 5. NFP cohort data" sheetId="22" r:id="rId5"/>
    <sheet name="eTable 6. BC and thresh results" sheetId="17" r:id="rId6"/>
    <sheet name="sTable 6. Sens analy results" sheetId="28" state="hidden" r:id="rId7"/>
    <sheet name="eTable 7. SA State CM adjust" sheetId="27" r:id="rId8"/>
    <sheet name="eTable 8. Compare to previous" sheetId="29" r:id="rId9"/>
    <sheet name="Table 3" sheetId="20" state="hidden" r:id="rId10"/>
  </sheets>
  <calcPr calcId="152511"/>
</workbook>
</file>

<file path=xl/calcChain.xml><?xml version="1.0" encoding="utf-8"?>
<calcChain xmlns="http://schemas.openxmlformats.org/spreadsheetml/2006/main">
  <c r="M11" i="11" l="1"/>
  <c r="B12" i="11"/>
  <c r="B11" i="11"/>
  <c r="E12" i="11" l="1"/>
  <c r="E34" i="11"/>
  <c r="U46" i="11" l="1"/>
  <c r="E22" i="11"/>
  <c r="C13" i="11" l="1"/>
  <c r="D13" i="11"/>
  <c r="E13" i="11"/>
  <c r="B1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C11"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3" i="11"/>
  <c r="E32" i="11"/>
  <c r="E31" i="11"/>
  <c r="E30" i="11"/>
  <c r="E29" i="11"/>
  <c r="E28" i="11"/>
  <c r="E27" i="11"/>
  <c r="E26" i="11"/>
  <c r="E25" i="11"/>
  <c r="E24" i="11"/>
  <c r="E23" i="11"/>
  <c r="E21" i="11"/>
  <c r="E20" i="11"/>
  <c r="E19" i="11"/>
  <c r="E18" i="11"/>
  <c r="E17" i="11"/>
  <c r="E16" i="11"/>
  <c r="E15" i="11"/>
  <c r="E14" i="11"/>
  <c r="E11"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2" i="11"/>
  <c r="G65" i="11"/>
  <c r="G64" i="11"/>
  <c r="F65" i="11"/>
  <c r="F64" i="11"/>
  <c r="N13" i="11" l="1"/>
  <c r="M13" i="11"/>
  <c r="Y12" i="11" l="1"/>
  <c r="D13" i="29" l="1"/>
  <c r="D18" i="29" s="1"/>
  <c r="D28" i="29" l="1"/>
  <c r="W13" i="22" l="1"/>
  <c r="Y11" i="11" l="1"/>
  <c r="I7" i="28" l="1"/>
  <c r="I6" i="28"/>
  <c r="C163" i="28"/>
  <c r="C162" i="28"/>
  <c r="C161" i="28"/>
  <c r="C160" i="28"/>
  <c r="C159" i="28"/>
  <c r="C158" i="28"/>
  <c r="C157" i="28"/>
  <c r="C156" i="28"/>
  <c r="C155" i="28"/>
  <c r="C154" i="28"/>
  <c r="C153" i="28"/>
  <c r="C152" i="28"/>
  <c r="C151" i="28"/>
  <c r="C150" i="28"/>
  <c r="C149"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Z12" i="11" l="1"/>
  <c r="I60" i="28" s="1"/>
  <c r="Y13" i="11"/>
  <c r="I8" i="28" s="1"/>
  <c r="Z13" i="11"/>
  <c r="I61" i="28" s="1"/>
  <c r="Y14" i="11"/>
  <c r="I9" i="28" s="1"/>
  <c r="Z14" i="11"/>
  <c r="I62" i="28" s="1"/>
  <c r="Y15" i="11"/>
  <c r="I10" i="28" s="1"/>
  <c r="Z15" i="11"/>
  <c r="I63" i="28" s="1"/>
  <c r="Y16" i="11"/>
  <c r="I11" i="28" s="1"/>
  <c r="Z16" i="11"/>
  <c r="I64" i="28" s="1"/>
  <c r="Y17" i="11"/>
  <c r="I12" i="28" s="1"/>
  <c r="Z17" i="11"/>
  <c r="I65" i="28" s="1"/>
  <c r="Y18" i="11"/>
  <c r="I13" i="28" s="1"/>
  <c r="Z18" i="11"/>
  <c r="I66" i="28" s="1"/>
  <c r="Y19" i="11"/>
  <c r="I14" i="28" s="1"/>
  <c r="Z19" i="11"/>
  <c r="I67" i="28" s="1"/>
  <c r="Y20" i="11"/>
  <c r="I15" i="28" s="1"/>
  <c r="Z20" i="11"/>
  <c r="I68" i="28" s="1"/>
  <c r="Y21" i="11"/>
  <c r="I16" i="28" s="1"/>
  <c r="Z21" i="11"/>
  <c r="I69" i="28" s="1"/>
  <c r="Y22" i="11"/>
  <c r="I17" i="28" s="1"/>
  <c r="Z22" i="11"/>
  <c r="I70" i="28" s="1"/>
  <c r="Y23" i="11"/>
  <c r="I18" i="28" s="1"/>
  <c r="Z23" i="11"/>
  <c r="I71" i="28" s="1"/>
  <c r="Y24" i="11"/>
  <c r="I19" i="28" s="1"/>
  <c r="Z24" i="11"/>
  <c r="I72" i="28" s="1"/>
  <c r="Y25" i="11"/>
  <c r="I20" i="28" s="1"/>
  <c r="Z25" i="11"/>
  <c r="I73" i="28" s="1"/>
  <c r="Y26" i="11"/>
  <c r="I21" i="28" s="1"/>
  <c r="Z26" i="11"/>
  <c r="I74" i="28" s="1"/>
  <c r="Y27" i="11"/>
  <c r="I22" i="28" s="1"/>
  <c r="Z27" i="11"/>
  <c r="I75" i="28" s="1"/>
  <c r="Y28" i="11"/>
  <c r="I23" i="28" s="1"/>
  <c r="Z28" i="11"/>
  <c r="I76" i="28" s="1"/>
  <c r="Y29" i="11"/>
  <c r="I24" i="28" s="1"/>
  <c r="Z29" i="11"/>
  <c r="I77" i="28" s="1"/>
  <c r="Y30" i="11"/>
  <c r="I25" i="28" s="1"/>
  <c r="Z30" i="11"/>
  <c r="I78" i="28" s="1"/>
  <c r="Y31" i="11"/>
  <c r="I26" i="28" s="1"/>
  <c r="Z31" i="11"/>
  <c r="I79" i="28" s="1"/>
  <c r="Y32" i="11"/>
  <c r="I27" i="28" s="1"/>
  <c r="Z32" i="11"/>
  <c r="I80" i="28" s="1"/>
  <c r="Y33" i="11"/>
  <c r="I28" i="28" s="1"/>
  <c r="Z33" i="11"/>
  <c r="I81" i="28" s="1"/>
  <c r="Y34" i="11"/>
  <c r="I29" i="28" s="1"/>
  <c r="Z34" i="11"/>
  <c r="I82" i="28" s="1"/>
  <c r="Y35" i="11"/>
  <c r="I30" i="28" s="1"/>
  <c r="Z35" i="11"/>
  <c r="I83" i="28" s="1"/>
  <c r="Y36" i="11"/>
  <c r="I31" i="28" s="1"/>
  <c r="Z36" i="11"/>
  <c r="I84" i="28" s="1"/>
  <c r="Y37" i="11"/>
  <c r="I32" i="28" s="1"/>
  <c r="Z37" i="11"/>
  <c r="I85" i="28" s="1"/>
  <c r="Y38" i="11"/>
  <c r="I33" i="28" s="1"/>
  <c r="Z38" i="11"/>
  <c r="I86" i="28" s="1"/>
  <c r="Y39" i="11"/>
  <c r="I34" i="28" s="1"/>
  <c r="Z39" i="11"/>
  <c r="I87" i="28" s="1"/>
  <c r="Y40" i="11"/>
  <c r="I35" i="28" s="1"/>
  <c r="Z40" i="11"/>
  <c r="I88" i="28" s="1"/>
  <c r="Y41" i="11"/>
  <c r="I36" i="28" s="1"/>
  <c r="Z41" i="11"/>
  <c r="I89" i="28" s="1"/>
  <c r="Y42" i="11"/>
  <c r="I37" i="28" s="1"/>
  <c r="Z42" i="11"/>
  <c r="I90" i="28" s="1"/>
  <c r="Y43" i="11"/>
  <c r="I38" i="28" s="1"/>
  <c r="Z43" i="11"/>
  <c r="I91" i="28" s="1"/>
  <c r="Y44" i="11"/>
  <c r="I39" i="28" s="1"/>
  <c r="Z44" i="11"/>
  <c r="I92" i="28" s="1"/>
  <c r="Y45" i="11"/>
  <c r="I40" i="28" s="1"/>
  <c r="Z45" i="11"/>
  <c r="I93" i="28" s="1"/>
  <c r="Y46" i="11"/>
  <c r="I41" i="28" s="1"/>
  <c r="Z46" i="11"/>
  <c r="I94" i="28" s="1"/>
  <c r="Y47" i="11"/>
  <c r="I42" i="28" s="1"/>
  <c r="Z47" i="11"/>
  <c r="I95" i="28" s="1"/>
  <c r="Y48" i="11"/>
  <c r="I43" i="28" s="1"/>
  <c r="Z48" i="11"/>
  <c r="I96" i="28" s="1"/>
  <c r="Y49" i="11"/>
  <c r="I44" i="28" s="1"/>
  <c r="Z49" i="11"/>
  <c r="I97" i="28" s="1"/>
  <c r="Y50" i="11"/>
  <c r="I45" i="28" s="1"/>
  <c r="Z50" i="11"/>
  <c r="I98" i="28" s="1"/>
  <c r="Y51" i="11"/>
  <c r="I46" i="28" s="1"/>
  <c r="Z51" i="11"/>
  <c r="I99" i="28" s="1"/>
  <c r="Y52" i="11"/>
  <c r="I47" i="28" s="1"/>
  <c r="Z52" i="11"/>
  <c r="I100" i="28" s="1"/>
  <c r="Y53" i="11"/>
  <c r="I48" i="28" s="1"/>
  <c r="Z53" i="11"/>
  <c r="I101" i="28" s="1"/>
  <c r="Y54" i="11"/>
  <c r="I49" i="28" s="1"/>
  <c r="Z54" i="11"/>
  <c r="I102" i="28" s="1"/>
  <c r="Y55" i="11"/>
  <c r="I50" i="28" s="1"/>
  <c r="Z55" i="11"/>
  <c r="I103" i="28" s="1"/>
  <c r="Y56" i="11"/>
  <c r="I51" i="28" s="1"/>
  <c r="Z56" i="11"/>
  <c r="I104" i="28" s="1"/>
  <c r="Y57" i="11"/>
  <c r="I52" i="28" s="1"/>
  <c r="Z57" i="11"/>
  <c r="I105" i="28" s="1"/>
  <c r="Y58" i="11"/>
  <c r="I53" i="28" s="1"/>
  <c r="Z58" i="11"/>
  <c r="I106" i="28" s="1"/>
  <c r="Y59" i="11"/>
  <c r="I54" i="28" s="1"/>
  <c r="Z59" i="11"/>
  <c r="I107" i="28" s="1"/>
  <c r="Y60" i="11"/>
  <c r="I55" i="28" s="1"/>
  <c r="Z60" i="11"/>
  <c r="I108" i="28" s="1"/>
  <c r="Y61" i="11"/>
  <c r="I56" i="28" s="1"/>
  <c r="Z61" i="11"/>
  <c r="I109" i="28" s="1"/>
  <c r="Y62" i="11"/>
  <c r="I57" i="28" s="1"/>
  <c r="Z62" i="11"/>
  <c r="I110" i="28" s="1"/>
  <c r="Z11" i="11"/>
  <c r="I59" i="28" s="1"/>
  <c r="Y65" i="11" l="1"/>
  <c r="Z65" i="11"/>
  <c r="Y64" i="11"/>
  <c r="Z64" i="11" l="1"/>
  <c r="I14" i="8" l="1"/>
  <c r="M14" i="8" s="1"/>
  <c r="L14" i="8" l="1"/>
  <c r="M13" i="8" l="1"/>
  <c r="L13" i="8"/>
  <c r="L12" i="8"/>
  <c r="M12" i="11" s="1"/>
  <c r="V62" i="11" l="1"/>
  <c r="V61" i="11"/>
  <c r="V60" i="11"/>
  <c r="V59" i="11"/>
  <c r="V58" i="11"/>
  <c r="V57" i="11"/>
  <c r="V56" i="11"/>
  <c r="V55" i="11"/>
  <c r="V54" i="11"/>
  <c r="V53" i="11"/>
  <c r="V52" i="11"/>
  <c r="V51" i="11"/>
  <c r="V50" i="11"/>
  <c r="V49" i="11"/>
  <c r="V48" i="11"/>
  <c r="V47" i="11"/>
  <c r="V46" i="11"/>
  <c r="V45" i="11"/>
  <c r="V44" i="11"/>
  <c r="V43" i="11"/>
  <c r="V42" i="11"/>
  <c r="V41" i="11"/>
  <c r="V40"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V14" i="11"/>
  <c r="V13" i="11"/>
  <c r="V12" i="11"/>
  <c r="V11" i="11"/>
  <c r="H8" i="26" l="1"/>
  <c r="E18" i="7" l="1"/>
  <c r="E13" i="7"/>
  <c r="S11" i="11"/>
  <c r="H9" i="26"/>
  <c r="S12" i="11" s="1"/>
  <c r="H10" i="26"/>
  <c r="S13" i="11" s="1"/>
  <c r="H11" i="26"/>
  <c r="S14" i="11" s="1"/>
  <c r="H12" i="26"/>
  <c r="S15" i="11" s="1"/>
  <c r="H13" i="26"/>
  <c r="S16" i="11" s="1"/>
  <c r="H14" i="26"/>
  <c r="S17" i="11" s="1"/>
  <c r="H15" i="26"/>
  <c r="S18" i="11" s="1"/>
  <c r="H16" i="26"/>
  <c r="S19" i="11" s="1"/>
  <c r="H17" i="26"/>
  <c r="S20" i="11" s="1"/>
  <c r="H18" i="26"/>
  <c r="S21" i="11" s="1"/>
  <c r="H19" i="26"/>
  <c r="S22" i="11" s="1"/>
  <c r="H20" i="26"/>
  <c r="S23" i="11" s="1"/>
  <c r="H21" i="26"/>
  <c r="S24" i="11" s="1"/>
  <c r="H22" i="26"/>
  <c r="S25" i="11" s="1"/>
  <c r="H23" i="26"/>
  <c r="S26" i="11" s="1"/>
  <c r="H24" i="26"/>
  <c r="S27" i="11" s="1"/>
  <c r="H25" i="26"/>
  <c r="S28" i="11" s="1"/>
  <c r="H26" i="26"/>
  <c r="S29" i="11" s="1"/>
  <c r="H27" i="26"/>
  <c r="S30" i="11" s="1"/>
  <c r="H28" i="26"/>
  <c r="S31" i="11" s="1"/>
  <c r="H29" i="26"/>
  <c r="S32" i="11" s="1"/>
  <c r="H30" i="26"/>
  <c r="S33" i="11" s="1"/>
  <c r="H31" i="26"/>
  <c r="S34" i="11" s="1"/>
  <c r="H32" i="26"/>
  <c r="S35" i="11" s="1"/>
  <c r="H33" i="26"/>
  <c r="S36" i="11" s="1"/>
  <c r="H34" i="26"/>
  <c r="S37" i="11" s="1"/>
  <c r="H35" i="26"/>
  <c r="S38" i="11" s="1"/>
  <c r="H36" i="26"/>
  <c r="S39" i="11" s="1"/>
  <c r="H37" i="26"/>
  <c r="S40" i="11" s="1"/>
  <c r="H38" i="26"/>
  <c r="S41" i="11" s="1"/>
  <c r="H39" i="26"/>
  <c r="S42" i="11" s="1"/>
  <c r="H40" i="26"/>
  <c r="S43" i="11" s="1"/>
  <c r="H41" i="26"/>
  <c r="S44" i="11" s="1"/>
  <c r="H42" i="26"/>
  <c r="S45" i="11" s="1"/>
  <c r="H43" i="26"/>
  <c r="S46" i="11" s="1"/>
  <c r="H44" i="26"/>
  <c r="S47" i="11" s="1"/>
  <c r="H45" i="26"/>
  <c r="S48" i="11" s="1"/>
  <c r="H46" i="26"/>
  <c r="S49" i="11" s="1"/>
  <c r="H47" i="26"/>
  <c r="S50" i="11" s="1"/>
  <c r="H48" i="26"/>
  <c r="S51" i="11" s="1"/>
  <c r="H49" i="26"/>
  <c r="S52" i="11" s="1"/>
  <c r="H50" i="26"/>
  <c r="S53" i="11" s="1"/>
  <c r="H51" i="26"/>
  <c r="S54" i="11" s="1"/>
  <c r="H52" i="26"/>
  <c r="S55" i="11" s="1"/>
  <c r="H53" i="26"/>
  <c r="S56" i="11" s="1"/>
  <c r="H54" i="26"/>
  <c r="S57" i="11" s="1"/>
  <c r="H55" i="26"/>
  <c r="S58" i="11" s="1"/>
  <c r="H56" i="26"/>
  <c r="S59" i="11" s="1"/>
  <c r="H57" i="26"/>
  <c r="S60" i="11" s="1"/>
  <c r="H58" i="26"/>
  <c r="S61" i="11" s="1"/>
  <c r="H59" i="26"/>
  <c r="S62" i="11" s="1"/>
  <c r="S65" i="11" l="1"/>
  <c r="S64" i="11"/>
  <c r="I7" i="17" l="1"/>
  <c r="C8" i="17" l="1"/>
  <c r="C61" i="17" l="1"/>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13" i="17"/>
  <c r="C60" i="17"/>
  <c r="C7"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I8" i="17"/>
  <c r="AE62" i="11" l="1"/>
  <c r="AE61" i="11"/>
  <c r="AE60" i="11"/>
  <c r="AE59" i="11"/>
  <c r="AE58" i="11"/>
  <c r="AE57" i="11"/>
  <c r="AE56" i="11"/>
  <c r="AE55" i="11"/>
  <c r="AE54" i="11"/>
  <c r="AE53" i="11"/>
  <c r="AE52" i="11"/>
  <c r="AE51" i="11"/>
  <c r="AE50" i="11"/>
  <c r="AE49" i="11"/>
  <c r="AE48" i="11"/>
  <c r="AE47" i="11"/>
  <c r="AE46" i="11"/>
  <c r="AE45" i="11"/>
  <c r="AE44" i="11"/>
  <c r="AE43" i="11"/>
  <c r="AE42" i="11"/>
  <c r="AE41" i="11"/>
  <c r="AE40" i="11"/>
  <c r="AE39" i="11"/>
  <c r="AE38" i="11"/>
  <c r="AE37" i="11"/>
  <c r="AE36" i="11"/>
  <c r="AE35" i="11"/>
  <c r="AE34" i="11"/>
  <c r="AE33" i="11"/>
  <c r="AE32" i="11"/>
  <c r="AE31" i="11"/>
  <c r="AE30" i="11"/>
  <c r="AE29" i="11"/>
  <c r="AE28" i="11"/>
  <c r="AE27" i="11"/>
  <c r="AE26" i="11"/>
  <c r="AE25" i="11"/>
  <c r="AE24" i="11"/>
  <c r="AE23" i="11"/>
  <c r="AE22" i="11"/>
  <c r="AE21" i="11"/>
  <c r="AE20" i="11"/>
  <c r="AE19" i="11"/>
  <c r="AE18" i="11"/>
  <c r="AE17" i="11"/>
  <c r="AE16" i="11"/>
  <c r="AE15" i="11"/>
  <c r="AE14" i="11"/>
  <c r="AE13" i="11"/>
  <c r="D11"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2" i="11"/>
  <c r="O61" i="11" l="1"/>
  <c r="E109" i="28" s="1"/>
  <c r="O59" i="11"/>
  <c r="E107" i="28" s="1"/>
  <c r="O57" i="11"/>
  <c r="E105" i="28" s="1"/>
  <c r="O55" i="11"/>
  <c r="E103" i="28" s="1"/>
  <c r="O53" i="11"/>
  <c r="E101" i="28" s="1"/>
  <c r="O51" i="11"/>
  <c r="E99" i="28" s="1"/>
  <c r="O49" i="11"/>
  <c r="E97" i="28" s="1"/>
  <c r="O47" i="11"/>
  <c r="E95" i="28" s="1"/>
  <c r="O62" i="11"/>
  <c r="E110" i="28" s="1"/>
  <c r="O60" i="11"/>
  <c r="E108" i="28" s="1"/>
  <c r="O58" i="11"/>
  <c r="E106" i="28" s="1"/>
  <c r="O56" i="11"/>
  <c r="E104" i="28" s="1"/>
  <c r="O54" i="11"/>
  <c r="E102" i="28" s="1"/>
  <c r="O52" i="11"/>
  <c r="E100" i="28" s="1"/>
  <c r="O50" i="11"/>
  <c r="E98" i="28" s="1"/>
  <c r="O48" i="11"/>
  <c r="E96" i="28" s="1"/>
  <c r="O46" i="11"/>
  <c r="E94" i="28" s="1"/>
  <c r="O21" i="11"/>
  <c r="E69" i="28" s="1"/>
  <c r="O19" i="11"/>
  <c r="E67" i="28" s="1"/>
  <c r="O17" i="11"/>
  <c r="E65" i="28" s="1"/>
  <c r="O15" i="11"/>
  <c r="E63" i="28" s="1"/>
  <c r="O13" i="11"/>
  <c r="E61" i="28" s="1"/>
  <c r="O11" i="11"/>
  <c r="O20" i="11"/>
  <c r="E68" i="28" s="1"/>
  <c r="O45" i="11"/>
  <c r="E93" i="28" s="1"/>
  <c r="O44" i="11"/>
  <c r="E92" i="28" s="1"/>
  <c r="O43" i="11"/>
  <c r="E91" i="28" s="1"/>
  <c r="O42" i="11"/>
  <c r="E90" i="28" s="1"/>
  <c r="O41" i="11"/>
  <c r="E89" i="28" s="1"/>
  <c r="O40" i="11"/>
  <c r="E88" i="28" s="1"/>
  <c r="O39" i="11"/>
  <c r="E87" i="28" s="1"/>
  <c r="O38" i="11"/>
  <c r="E86" i="28" s="1"/>
  <c r="O37" i="11"/>
  <c r="E85" i="28" s="1"/>
  <c r="O36" i="11"/>
  <c r="E84" i="28" s="1"/>
  <c r="O35" i="11"/>
  <c r="E83" i="28" s="1"/>
  <c r="O34" i="11"/>
  <c r="E82" i="28" s="1"/>
  <c r="O33" i="11"/>
  <c r="E81" i="28" s="1"/>
  <c r="O32" i="11"/>
  <c r="E80" i="28" s="1"/>
  <c r="O31" i="11"/>
  <c r="E79" i="28" s="1"/>
  <c r="O30" i="11"/>
  <c r="E78" i="28" s="1"/>
  <c r="O29" i="11"/>
  <c r="E77" i="28" s="1"/>
  <c r="O28" i="11"/>
  <c r="E76" i="28" s="1"/>
  <c r="O27" i="11"/>
  <c r="E75" i="28" s="1"/>
  <c r="O26" i="11"/>
  <c r="E74" i="28" s="1"/>
  <c r="O25" i="11"/>
  <c r="E73" i="28" s="1"/>
  <c r="O24" i="11"/>
  <c r="E72" i="28" s="1"/>
  <c r="O23" i="11"/>
  <c r="E71" i="28" s="1"/>
  <c r="O22" i="11"/>
  <c r="E70" i="28" s="1"/>
  <c r="O18" i="11"/>
  <c r="E66" i="28" s="1"/>
  <c r="O16" i="11"/>
  <c r="E64" i="28" s="1"/>
  <c r="O14" i="11"/>
  <c r="E62" i="28" s="1"/>
  <c r="O12" i="11"/>
  <c r="E60" i="28" s="1"/>
  <c r="AH13" i="11"/>
  <c r="D114" i="28" s="1"/>
  <c r="AH16" i="11"/>
  <c r="D117" i="28" s="1"/>
  <c r="AH17" i="11"/>
  <c r="D118" i="28" s="1"/>
  <c r="AH19" i="11"/>
  <c r="D120" i="28" s="1"/>
  <c r="AH20" i="11"/>
  <c r="D121" i="28" s="1"/>
  <c r="AH21" i="11"/>
  <c r="D122" i="28" s="1"/>
  <c r="AH22" i="11"/>
  <c r="D123" i="28" s="1"/>
  <c r="AH24" i="11"/>
  <c r="D125" i="28" s="1"/>
  <c r="AH25" i="11"/>
  <c r="D126" i="28" s="1"/>
  <c r="AH26" i="11"/>
  <c r="D127" i="28" s="1"/>
  <c r="AH27" i="11"/>
  <c r="D128" i="28" s="1"/>
  <c r="AH28" i="11"/>
  <c r="D129" i="28" s="1"/>
  <c r="AH29" i="11"/>
  <c r="D130" i="28" s="1"/>
  <c r="AH30" i="11"/>
  <c r="D131" i="28" s="1"/>
  <c r="AH32" i="11"/>
  <c r="D133" i="28" s="1"/>
  <c r="AH33" i="11"/>
  <c r="D134" i="28" s="1"/>
  <c r="AH34" i="11"/>
  <c r="D135" i="28" s="1"/>
  <c r="AH35" i="11"/>
  <c r="D136" i="28" s="1"/>
  <c r="AH36" i="11"/>
  <c r="D137" i="28" s="1"/>
  <c r="AH37" i="11"/>
  <c r="D138" i="28" s="1"/>
  <c r="AH38" i="11"/>
  <c r="D139" i="28" s="1"/>
  <c r="AH39" i="11"/>
  <c r="D140" i="28" s="1"/>
  <c r="AH40" i="11"/>
  <c r="D141" i="28" s="1"/>
  <c r="AH41" i="11"/>
  <c r="D142" i="28" s="1"/>
  <c r="AH43" i="11"/>
  <c r="D144" i="28" s="1"/>
  <c r="AH44" i="11"/>
  <c r="D145" i="28" s="1"/>
  <c r="AH45" i="11"/>
  <c r="D146" i="28" s="1"/>
  <c r="AH46" i="11"/>
  <c r="D147" i="28" s="1"/>
  <c r="AH47" i="11"/>
  <c r="D148" i="28" s="1"/>
  <c r="AH48" i="11"/>
  <c r="D149" i="28" s="1"/>
  <c r="AH49" i="11"/>
  <c r="D150" i="28" s="1"/>
  <c r="AH50" i="11"/>
  <c r="D151" i="28" s="1"/>
  <c r="AH52" i="11"/>
  <c r="D153" i="28" s="1"/>
  <c r="AH53" i="11"/>
  <c r="D154" i="28" s="1"/>
  <c r="AH54" i="11"/>
  <c r="D155" i="28" s="1"/>
  <c r="AH55" i="11"/>
  <c r="D156" i="28" s="1"/>
  <c r="AH56" i="11"/>
  <c r="D157" i="28" s="1"/>
  <c r="AH57" i="11"/>
  <c r="D158" i="28" s="1"/>
  <c r="AH58" i="11"/>
  <c r="D159" i="28" s="1"/>
  <c r="AH59" i="11"/>
  <c r="D160" i="28" s="1"/>
  <c r="AH61" i="11"/>
  <c r="D162" i="28" s="1"/>
  <c r="AH62" i="11"/>
  <c r="D163" i="28" s="1"/>
  <c r="W62" i="22"/>
  <c r="G67" i="22"/>
  <c r="G64" i="22"/>
  <c r="W61" i="22"/>
  <c r="W59" i="22"/>
  <c r="W58" i="22"/>
  <c r="W57" i="22"/>
  <c r="W56" i="22"/>
  <c r="W55" i="22"/>
  <c r="W54" i="22"/>
  <c r="W53" i="22"/>
  <c r="W52" i="22"/>
  <c r="W50" i="22"/>
  <c r="W49" i="22"/>
  <c r="W48" i="22"/>
  <c r="W47" i="22"/>
  <c r="W46" i="22"/>
  <c r="W45" i="22"/>
  <c r="W44" i="22"/>
  <c r="W43" i="22"/>
  <c r="W41" i="22"/>
  <c r="W40" i="22"/>
  <c r="W39" i="22"/>
  <c r="W38" i="22"/>
  <c r="W37" i="22"/>
  <c r="W36" i="22"/>
  <c r="W35" i="22"/>
  <c r="W34" i="22"/>
  <c r="W33" i="22"/>
  <c r="W32" i="22"/>
  <c r="W30" i="22"/>
  <c r="W29" i="22"/>
  <c r="W28" i="22"/>
  <c r="W27" i="22"/>
  <c r="W26" i="22"/>
  <c r="W25" i="22"/>
  <c r="W24" i="22"/>
  <c r="W22" i="22"/>
  <c r="W21" i="22"/>
  <c r="W20" i="22"/>
  <c r="W19" i="22"/>
  <c r="W64" i="22" s="1"/>
  <c r="G66" i="22" s="1"/>
  <c r="W17" i="22"/>
  <c r="W16" i="22"/>
  <c r="B11" i="22"/>
  <c r="K8" i="8"/>
  <c r="J8" i="8"/>
  <c r="G15" i="22" l="1"/>
  <c r="G12" i="22"/>
  <c r="AH12" i="11" s="1"/>
  <c r="D113" i="28" s="1"/>
  <c r="G60" i="22"/>
  <c r="AH60" i="11" s="1"/>
  <c r="D161" i="28" s="1"/>
  <c r="AA12" i="11"/>
  <c r="I113" i="28" s="1"/>
  <c r="AA16" i="11"/>
  <c r="I117" i="28" s="1"/>
  <c r="J117" i="28" s="1"/>
  <c r="AA20" i="11"/>
  <c r="I121" i="28" s="1"/>
  <c r="J121" i="28" s="1"/>
  <c r="AA24" i="11"/>
  <c r="I125" i="28" s="1"/>
  <c r="J125" i="28" s="1"/>
  <c r="AA28" i="11"/>
  <c r="I129" i="28" s="1"/>
  <c r="J129" i="28" s="1"/>
  <c r="AA32" i="11"/>
  <c r="I133" i="28" s="1"/>
  <c r="J133" i="28" s="1"/>
  <c r="AA36" i="11"/>
  <c r="I137" i="28" s="1"/>
  <c r="J137" i="28" s="1"/>
  <c r="AA40" i="11"/>
  <c r="I141" i="28" s="1"/>
  <c r="J141" i="28" s="1"/>
  <c r="AA44" i="11"/>
  <c r="I145" i="28" s="1"/>
  <c r="J145" i="28" s="1"/>
  <c r="AA48" i="11"/>
  <c r="I149" i="28" s="1"/>
  <c r="J149" i="28" s="1"/>
  <c r="AA52" i="11"/>
  <c r="I153" i="28" s="1"/>
  <c r="J153" i="28" s="1"/>
  <c r="AA56" i="11"/>
  <c r="I157" i="28" s="1"/>
  <c r="J157" i="28" s="1"/>
  <c r="AA60" i="11"/>
  <c r="I161" i="28" s="1"/>
  <c r="AA29" i="11"/>
  <c r="I130" i="28" s="1"/>
  <c r="J130" i="28" s="1"/>
  <c r="AA57" i="11"/>
  <c r="I158" i="28" s="1"/>
  <c r="J158" i="28" s="1"/>
  <c r="AA15" i="11"/>
  <c r="I116" i="28" s="1"/>
  <c r="AA19" i="11"/>
  <c r="I120" i="28" s="1"/>
  <c r="J120" i="28" s="1"/>
  <c r="AA23" i="11"/>
  <c r="I124" i="28" s="1"/>
  <c r="AA27" i="11"/>
  <c r="I128" i="28" s="1"/>
  <c r="J128" i="28" s="1"/>
  <c r="AA31" i="11"/>
  <c r="I132" i="28" s="1"/>
  <c r="AA35" i="11"/>
  <c r="I136" i="28" s="1"/>
  <c r="J136" i="28" s="1"/>
  <c r="AA39" i="11"/>
  <c r="I140" i="28" s="1"/>
  <c r="J140" i="28" s="1"/>
  <c r="AA43" i="11"/>
  <c r="I144" i="28" s="1"/>
  <c r="J144" i="28" s="1"/>
  <c r="AA47" i="11"/>
  <c r="I148" i="28" s="1"/>
  <c r="J148" i="28" s="1"/>
  <c r="AA51" i="11"/>
  <c r="I152" i="28" s="1"/>
  <c r="AA55" i="11"/>
  <c r="I156" i="28" s="1"/>
  <c r="J156" i="28" s="1"/>
  <c r="AA59" i="11"/>
  <c r="I160" i="28" s="1"/>
  <c r="J160" i="28" s="1"/>
  <c r="AA62" i="11"/>
  <c r="I163" i="28" s="1"/>
  <c r="J163" i="28" s="1"/>
  <c r="AA21" i="11"/>
  <c r="I122" i="28" s="1"/>
  <c r="J122" i="28" s="1"/>
  <c r="AA25" i="11"/>
  <c r="I126" i="28" s="1"/>
  <c r="J126" i="28" s="1"/>
  <c r="AA37" i="11"/>
  <c r="I138" i="28" s="1"/>
  <c r="J138" i="28" s="1"/>
  <c r="AA41" i="11"/>
  <c r="I142" i="28" s="1"/>
  <c r="J142" i="28" s="1"/>
  <c r="AA45" i="11"/>
  <c r="I146" i="28" s="1"/>
  <c r="J146" i="28" s="1"/>
  <c r="AA49" i="11"/>
  <c r="I150" i="28" s="1"/>
  <c r="J150" i="28" s="1"/>
  <c r="AA14" i="11"/>
  <c r="I115" i="28" s="1"/>
  <c r="AA18" i="11"/>
  <c r="I119" i="28" s="1"/>
  <c r="AA22" i="11"/>
  <c r="I123" i="28" s="1"/>
  <c r="J123" i="28" s="1"/>
  <c r="AA26" i="11"/>
  <c r="I127" i="28" s="1"/>
  <c r="J127" i="28" s="1"/>
  <c r="AA30" i="11"/>
  <c r="I131" i="28" s="1"/>
  <c r="J131" i="28" s="1"/>
  <c r="AA34" i="11"/>
  <c r="I135" i="28" s="1"/>
  <c r="J135" i="28" s="1"/>
  <c r="AA38" i="11"/>
  <c r="I139" i="28" s="1"/>
  <c r="J139" i="28" s="1"/>
  <c r="AA42" i="11"/>
  <c r="I143" i="28" s="1"/>
  <c r="AA46" i="11"/>
  <c r="I147" i="28" s="1"/>
  <c r="J147" i="28" s="1"/>
  <c r="AA50" i="11"/>
  <c r="I151" i="28" s="1"/>
  <c r="J151" i="28" s="1"/>
  <c r="AA54" i="11"/>
  <c r="I155" i="28" s="1"/>
  <c r="J155" i="28" s="1"/>
  <c r="AA58" i="11"/>
  <c r="I159" i="28" s="1"/>
  <c r="J159" i="28" s="1"/>
  <c r="AA13" i="11"/>
  <c r="I114" i="28" s="1"/>
  <c r="J114" i="28" s="1"/>
  <c r="AA17" i="11"/>
  <c r="I118" i="28" s="1"/>
  <c r="J118" i="28" s="1"/>
  <c r="AA33" i="11"/>
  <c r="I134" i="28" s="1"/>
  <c r="J134" i="28" s="1"/>
  <c r="AA53" i="11"/>
  <c r="I154" i="28" s="1"/>
  <c r="J154" i="28" s="1"/>
  <c r="AA61" i="11"/>
  <c r="I162" i="28" s="1"/>
  <c r="J162" i="28" s="1"/>
  <c r="AA11" i="11"/>
  <c r="X62" i="11"/>
  <c r="X58" i="11"/>
  <c r="X54" i="11"/>
  <c r="X50" i="11"/>
  <c r="X46" i="11"/>
  <c r="X42" i="11"/>
  <c r="X38" i="11"/>
  <c r="X34" i="11"/>
  <c r="X30" i="11"/>
  <c r="X26" i="11"/>
  <c r="X22" i="11"/>
  <c r="X18" i="11"/>
  <c r="X14" i="11"/>
  <c r="X60" i="11"/>
  <c r="X52" i="11"/>
  <c r="X48" i="11"/>
  <c r="X44" i="11"/>
  <c r="X40" i="11"/>
  <c r="X32" i="11"/>
  <c r="X28" i="11"/>
  <c r="X24" i="11"/>
  <c r="X16" i="11"/>
  <c r="X61" i="11"/>
  <c r="X57" i="11"/>
  <c r="X53" i="11"/>
  <c r="X49" i="11"/>
  <c r="X45" i="11"/>
  <c r="X41" i="11"/>
  <c r="X37" i="11"/>
  <c r="X33" i="11"/>
  <c r="X29" i="11"/>
  <c r="X25" i="11"/>
  <c r="X21" i="11"/>
  <c r="X17" i="11"/>
  <c r="X13" i="11"/>
  <c r="X56" i="11"/>
  <c r="X36" i="11"/>
  <c r="X20" i="11"/>
  <c r="X59" i="11"/>
  <c r="X55" i="11"/>
  <c r="X51" i="11"/>
  <c r="X47" i="11"/>
  <c r="X43" i="11"/>
  <c r="X39" i="11"/>
  <c r="X35" i="11"/>
  <c r="X31" i="11"/>
  <c r="X27" i="11"/>
  <c r="X23" i="11"/>
  <c r="X19" i="11"/>
  <c r="X15" i="11"/>
  <c r="X11" i="11"/>
  <c r="X12" i="11"/>
  <c r="E60" i="17"/>
  <c r="E59" i="28"/>
  <c r="G18" i="22"/>
  <c r="AH18" i="11" s="1"/>
  <c r="D119" i="28" s="1"/>
  <c r="G42" i="22"/>
  <c r="AH42" i="11" s="1"/>
  <c r="D143" i="28" s="1"/>
  <c r="G14" i="22"/>
  <c r="AH14" i="11" s="1"/>
  <c r="D115" i="28" s="1"/>
  <c r="AH15" i="11"/>
  <c r="D116" i="28" s="1"/>
  <c r="G23" i="22"/>
  <c r="AH23" i="11" s="1"/>
  <c r="D124" i="28" s="1"/>
  <c r="G31" i="22"/>
  <c r="AH31" i="11" s="1"/>
  <c r="D132" i="28" s="1"/>
  <c r="G51" i="22"/>
  <c r="AH51" i="11" s="1"/>
  <c r="D152" i="28" s="1"/>
  <c r="J143" i="28" l="1"/>
  <c r="J124" i="28"/>
  <c r="J161" i="28"/>
  <c r="J113" i="28"/>
  <c r="J152" i="28"/>
  <c r="J119" i="28"/>
  <c r="J132" i="28"/>
  <c r="J116" i="28"/>
  <c r="AH11" i="11"/>
  <c r="D112" i="28" s="1"/>
  <c r="J115" i="28"/>
  <c r="I112" i="28"/>
  <c r="AA65" i="11"/>
  <c r="AA64" i="11"/>
  <c r="G68" i="22"/>
  <c r="G69" i="22" s="1"/>
  <c r="J112" i="28" l="1"/>
  <c r="J7" i="8"/>
  <c r="W62" i="11" l="1"/>
  <c r="W58" i="11"/>
  <c r="W54" i="11"/>
  <c r="W50" i="11"/>
  <c r="W46" i="11"/>
  <c r="W42" i="11"/>
  <c r="W38" i="11"/>
  <c r="W34" i="11"/>
  <c r="W30" i="11"/>
  <c r="W26" i="11"/>
  <c r="W22" i="11"/>
  <c r="W18" i="11"/>
  <c r="W14" i="11"/>
  <c r="W60" i="11"/>
  <c r="W52" i="11"/>
  <c r="W44" i="11"/>
  <c r="W36" i="11"/>
  <c r="W32" i="11"/>
  <c r="W24" i="11"/>
  <c r="W12" i="11"/>
  <c r="W61" i="11"/>
  <c r="W57" i="11"/>
  <c r="W53" i="11"/>
  <c r="W49" i="11"/>
  <c r="W45" i="11"/>
  <c r="W41" i="11"/>
  <c r="W37" i="11"/>
  <c r="W33" i="11"/>
  <c r="W29" i="11"/>
  <c r="W25" i="11"/>
  <c r="W21" i="11"/>
  <c r="W17" i="11"/>
  <c r="W13" i="11"/>
  <c r="W56" i="11"/>
  <c r="W48" i="11"/>
  <c r="W40" i="11"/>
  <c r="W28" i="11"/>
  <c r="W16" i="11"/>
  <c r="W59" i="11"/>
  <c r="W55" i="11"/>
  <c r="W51" i="11"/>
  <c r="W47" i="11"/>
  <c r="W43" i="11"/>
  <c r="W39" i="11"/>
  <c r="W35" i="11"/>
  <c r="W31" i="11"/>
  <c r="W27" i="11"/>
  <c r="W23" i="11"/>
  <c r="W19" i="11"/>
  <c r="W15" i="11"/>
  <c r="W11" i="11"/>
  <c r="W20" i="11"/>
  <c r="K65" i="11"/>
  <c r="K64" i="11"/>
  <c r="L8" i="8"/>
  <c r="L6" i="8"/>
  <c r="L7" i="8" l="1"/>
  <c r="M8" i="8"/>
  <c r="K134" i="28"/>
  <c r="L134" i="28" s="1"/>
  <c r="K123" i="28"/>
  <c r="L123" i="28" s="1"/>
  <c r="K142" i="28"/>
  <c r="L142" i="28" s="1"/>
  <c r="K116" i="28"/>
  <c r="L116" i="28" s="1"/>
  <c r="K114" i="28"/>
  <c r="L114" i="28" s="1"/>
  <c r="K144" i="28"/>
  <c r="L144" i="28" s="1"/>
  <c r="K121" i="28"/>
  <c r="L121" i="28" s="1"/>
  <c r="K127" i="28"/>
  <c r="L127" i="28" s="1"/>
  <c r="K149" i="28"/>
  <c r="L149" i="28" s="1"/>
  <c r="K145" i="28"/>
  <c r="L145" i="28" s="1"/>
  <c r="K132" i="28"/>
  <c r="L132" i="28" s="1"/>
  <c r="K156" i="28"/>
  <c r="L156" i="28" s="1"/>
  <c r="K117" i="28"/>
  <c r="L117" i="28" s="1"/>
  <c r="K155" i="28"/>
  <c r="L155" i="28" s="1"/>
  <c r="K146" i="28"/>
  <c r="L146" i="28" s="1"/>
  <c r="K118" i="28"/>
  <c r="L118" i="28" s="1"/>
  <c r="K135" i="28"/>
  <c r="L135" i="28" s="1"/>
  <c r="K163" i="28"/>
  <c r="L163" i="28" s="1"/>
  <c r="K157" i="28"/>
  <c r="L157" i="28" s="1"/>
  <c r="K125" i="28"/>
  <c r="L125" i="28" s="1"/>
  <c r="K147" i="28"/>
  <c r="L147" i="28" s="1"/>
  <c r="K138" i="28"/>
  <c r="L138" i="28" s="1"/>
  <c r="K153" i="28"/>
  <c r="L153" i="28" s="1"/>
  <c r="K154" i="28"/>
  <c r="L154" i="28" s="1"/>
  <c r="K150" i="28"/>
  <c r="L150" i="28" s="1"/>
  <c r="K140" i="28"/>
  <c r="L140" i="28" s="1"/>
  <c r="K133" i="28"/>
  <c r="L133" i="28" s="1"/>
  <c r="K122" i="28"/>
  <c r="L122" i="28" s="1"/>
  <c r="K120" i="28"/>
  <c r="L120" i="28" s="1"/>
  <c r="K151" i="28"/>
  <c r="L151" i="28" s="1"/>
  <c r="K119" i="28"/>
  <c r="L119" i="28" s="1"/>
  <c r="K141" i="28"/>
  <c r="L141" i="28" s="1"/>
  <c r="K115" i="28"/>
  <c r="L115" i="28" s="1"/>
  <c r="K158" i="28"/>
  <c r="L158" i="28" s="1"/>
  <c r="K143" i="28"/>
  <c r="L143" i="28" s="1"/>
  <c r="K130" i="28"/>
  <c r="L130" i="28" s="1"/>
  <c r="K136" i="28"/>
  <c r="L136" i="28" s="1"/>
  <c r="K113" i="28"/>
  <c r="L113" i="28" s="1"/>
  <c r="F10" i="27" s="1"/>
  <c r="K139" i="28"/>
  <c r="L139" i="28" s="1"/>
  <c r="K148" i="28"/>
  <c r="L148" i="28" s="1"/>
  <c r="K162" i="28"/>
  <c r="L162" i="28" s="1"/>
  <c r="K131" i="28"/>
  <c r="L131" i="28" s="1"/>
  <c r="K160" i="28"/>
  <c r="L160" i="28" s="1"/>
  <c r="K128" i="28"/>
  <c r="L128" i="28" s="1"/>
  <c r="K137" i="28"/>
  <c r="L137" i="28" s="1"/>
  <c r="K159" i="28"/>
  <c r="L159" i="28" s="1"/>
  <c r="K126" i="28"/>
  <c r="L126" i="28" s="1"/>
  <c r="K124" i="28"/>
  <c r="L124" i="28" s="1"/>
  <c r="K152" i="28"/>
  <c r="L152" i="28" s="1"/>
  <c r="K161" i="28"/>
  <c r="L161" i="28" s="1"/>
  <c r="K129" i="28"/>
  <c r="L129" i="28" s="1"/>
  <c r="K112" i="28"/>
  <c r="L112" i="28" s="1"/>
  <c r="F9" i="27" s="1"/>
  <c r="M6" i="8"/>
  <c r="F19" i="27" l="1"/>
  <c r="F57" i="27"/>
  <c r="F40" i="27"/>
  <c r="F58" i="27"/>
  <c r="F56" i="27"/>
  <c r="F55" i="27"/>
  <c r="F48" i="27"/>
  <c r="F35" i="27"/>
  <c r="F60" i="27"/>
  <c r="F52" i="27"/>
  <c r="F41" i="27"/>
  <c r="F49" i="27"/>
  <c r="F34" i="27"/>
  <c r="F59" i="27"/>
  <c r="F33" i="27"/>
  <c r="F12" i="27"/>
  <c r="F17" i="27"/>
  <c r="F47" i="27"/>
  <c r="F44" i="27"/>
  <c r="F32" i="27"/>
  <c r="F14" i="27"/>
  <c r="F46" i="27"/>
  <c r="F11" i="27"/>
  <c r="F31" i="27"/>
  <c r="F25" i="27"/>
  <c r="F27" i="27"/>
  <c r="F51" i="27"/>
  <c r="F15" i="27"/>
  <c r="F24" i="27"/>
  <c r="F23" i="27"/>
  <c r="F36" i="27"/>
  <c r="F16" i="27"/>
  <c r="F30" i="27"/>
  <c r="F50" i="27"/>
  <c r="F54" i="27"/>
  <c r="F43" i="27"/>
  <c r="F29" i="27"/>
  <c r="F18" i="27"/>
  <c r="F39" i="27"/>
  <c r="F21" i="27"/>
  <c r="F45" i="27"/>
  <c r="F38" i="27"/>
  <c r="F22" i="27"/>
  <c r="F53" i="27"/>
  <c r="F13" i="27"/>
  <c r="F26" i="27"/>
  <c r="F28" i="27"/>
  <c r="F37" i="27"/>
  <c r="F42" i="27"/>
  <c r="F20" i="27"/>
  <c r="M7" i="8"/>
  <c r="R62" i="11"/>
  <c r="F163" i="28" s="1"/>
  <c r="H163" i="28" s="1"/>
  <c r="Q62" i="11" l="1"/>
  <c r="E163" i="28" s="1"/>
  <c r="G163" i="28" s="1"/>
  <c r="Q61" i="11"/>
  <c r="E162" i="28" s="1"/>
  <c r="G162" i="28" s="1"/>
  <c r="Q60" i="11"/>
  <c r="E161" i="28" s="1"/>
  <c r="G161" i="28" s="1"/>
  <c r="Q59" i="11"/>
  <c r="E160" i="28" s="1"/>
  <c r="G160" i="28" s="1"/>
  <c r="Q58" i="11"/>
  <c r="E159" i="28" s="1"/>
  <c r="G159" i="28" s="1"/>
  <c r="Q57" i="11"/>
  <c r="E158" i="28" s="1"/>
  <c r="G158" i="28" s="1"/>
  <c r="Q56" i="11"/>
  <c r="E157" i="28" s="1"/>
  <c r="G157" i="28" s="1"/>
  <c r="Q55" i="11"/>
  <c r="E156" i="28" s="1"/>
  <c r="G156" i="28" s="1"/>
  <c r="Q54" i="11"/>
  <c r="E155" i="28" s="1"/>
  <c r="G155" i="28" s="1"/>
  <c r="Q53" i="11"/>
  <c r="E154" i="28" s="1"/>
  <c r="G154" i="28" s="1"/>
  <c r="Q52" i="11"/>
  <c r="E153" i="28" s="1"/>
  <c r="G153" i="28" s="1"/>
  <c r="Q51" i="11"/>
  <c r="E152" i="28" s="1"/>
  <c r="G152" i="28" s="1"/>
  <c r="Q50" i="11"/>
  <c r="E151" i="28" s="1"/>
  <c r="G151" i="28" s="1"/>
  <c r="Q49" i="11"/>
  <c r="E150" i="28" s="1"/>
  <c r="G150" i="28" s="1"/>
  <c r="Q48" i="11"/>
  <c r="E149" i="28" s="1"/>
  <c r="G149" i="28" s="1"/>
  <c r="Q47" i="11"/>
  <c r="E148" i="28" s="1"/>
  <c r="G148" i="28" s="1"/>
  <c r="Q46" i="11"/>
  <c r="E147" i="28" s="1"/>
  <c r="G147" i="28" s="1"/>
  <c r="Q45" i="11"/>
  <c r="E146" i="28" s="1"/>
  <c r="G146" i="28" s="1"/>
  <c r="Q44" i="11"/>
  <c r="E145" i="28" s="1"/>
  <c r="G145" i="28" s="1"/>
  <c r="Q43" i="11"/>
  <c r="E144" i="28" s="1"/>
  <c r="G144" i="28" s="1"/>
  <c r="Q42" i="11"/>
  <c r="E143" i="28" s="1"/>
  <c r="G143" i="28" s="1"/>
  <c r="Q41" i="11"/>
  <c r="E142" i="28" s="1"/>
  <c r="G142" i="28" s="1"/>
  <c r="Q40" i="11"/>
  <c r="E141" i="28" s="1"/>
  <c r="G141" i="28" s="1"/>
  <c r="Q39" i="11"/>
  <c r="E140" i="28" s="1"/>
  <c r="G140" i="28" s="1"/>
  <c r="Q38" i="11"/>
  <c r="E139" i="28" s="1"/>
  <c r="G139" i="28" s="1"/>
  <c r="Q37" i="11"/>
  <c r="E138" i="28" s="1"/>
  <c r="G138" i="28" s="1"/>
  <c r="Q36" i="11"/>
  <c r="E137" i="28" s="1"/>
  <c r="G137" i="28" s="1"/>
  <c r="Q35" i="11"/>
  <c r="E136" i="28" s="1"/>
  <c r="G136" i="28" s="1"/>
  <c r="Q34" i="11"/>
  <c r="E135" i="28" s="1"/>
  <c r="G135" i="28" s="1"/>
  <c r="Q33" i="11"/>
  <c r="E134" i="28" s="1"/>
  <c r="G134" i="28" s="1"/>
  <c r="Q32" i="11"/>
  <c r="E133" i="28" s="1"/>
  <c r="G133" i="28" s="1"/>
  <c r="Q31" i="11"/>
  <c r="E132" i="28" s="1"/>
  <c r="G132" i="28" s="1"/>
  <c r="Q30" i="11"/>
  <c r="E131" i="28" s="1"/>
  <c r="G131" i="28" s="1"/>
  <c r="Q29" i="11"/>
  <c r="E130" i="28" s="1"/>
  <c r="G130" i="28" s="1"/>
  <c r="Q28" i="11"/>
  <c r="E129" i="28" s="1"/>
  <c r="G129" i="28" s="1"/>
  <c r="Q27" i="11"/>
  <c r="E128" i="28" s="1"/>
  <c r="G128" i="28" s="1"/>
  <c r="Q26" i="11"/>
  <c r="E127" i="28" s="1"/>
  <c r="G127" i="28" s="1"/>
  <c r="Q25" i="11"/>
  <c r="E126" i="28" s="1"/>
  <c r="G126" i="28" s="1"/>
  <c r="Q24" i="11"/>
  <c r="E125" i="28" s="1"/>
  <c r="G125" i="28" s="1"/>
  <c r="Q23" i="11"/>
  <c r="E124" i="28" s="1"/>
  <c r="G124" i="28" s="1"/>
  <c r="Q22" i="11"/>
  <c r="E123" i="28" s="1"/>
  <c r="G123" i="28" s="1"/>
  <c r="Q20" i="11"/>
  <c r="E121" i="28" s="1"/>
  <c r="G121" i="28" s="1"/>
  <c r="Q18" i="11"/>
  <c r="E119" i="28" s="1"/>
  <c r="G119" i="28" s="1"/>
  <c r="Q16" i="11"/>
  <c r="E117" i="28" s="1"/>
  <c r="G117" i="28" s="1"/>
  <c r="Q14" i="11"/>
  <c r="E115" i="28" s="1"/>
  <c r="G115" i="28" s="1"/>
  <c r="Q12" i="11"/>
  <c r="E113" i="28" s="1"/>
  <c r="G113" i="28" s="1"/>
  <c r="Q21" i="11"/>
  <c r="E122" i="28" s="1"/>
  <c r="G122" i="28" s="1"/>
  <c r="Q19" i="11"/>
  <c r="E120" i="28" s="1"/>
  <c r="G120" i="28" s="1"/>
  <c r="Q17" i="11"/>
  <c r="E118" i="28" s="1"/>
  <c r="G118" i="28" s="1"/>
  <c r="Q15" i="11"/>
  <c r="E116" i="28" s="1"/>
  <c r="G116" i="28" s="1"/>
  <c r="Q13" i="11"/>
  <c r="E114" i="28" s="1"/>
  <c r="G114" i="28" s="1"/>
  <c r="Q11" i="11"/>
  <c r="E112" i="28" s="1"/>
  <c r="G112" i="28" s="1"/>
  <c r="R60" i="11"/>
  <c r="F161" i="28" s="1"/>
  <c r="H161" i="28" s="1"/>
  <c r="R58" i="11"/>
  <c r="F159" i="28" s="1"/>
  <c r="H159" i="28" s="1"/>
  <c r="R56" i="11"/>
  <c r="F157" i="28" s="1"/>
  <c r="H157" i="28" s="1"/>
  <c r="R54" i="11"/>
  <c r="F155" i="28" s="1"/>
  <c r="H155" i="28" s="1"/>
  <c r="R52" i="11"/>
  <c r="F153" i="28" s="1"/>
  <c r="H153" i="28" s="1"/>
  <c r="R50" i="11"/>
  <c r="F151" i="28" s="1"/>
  <c r="H151" i="28" s="1"/>
  <c r="R48" i="11"/>
  <c r="F149" i="28" s="1"/>
  <c r="H149" i="28" s="1"/>
  <c r="R46" i="11"/>
  <c r="F147" i="28" s="1"/>
  <c r="H147" i="28" s="1"/>
  <c r="R61" i="11"/>
  <c r="F162" i="28" s="1"/>
  <c r="H162" i="28" s="1"/>
  <c r="R59" i="11"/>
  <c r="F160" i="28" s="1"/>
  <c r="H160" i="28" s="1"/>
  <c r="R57" i="11"/>
  <c r="F158" i="28" s="1"/>
  <c r="H158" i="28" s="1"/>
  <c r="R55" i="11"/>
  <c r="F156" i="28" s="1"/>
  <c r="H156" i="28" s="1"/>
  <c r="R53" i="11"/>
  <c r="F154" i="28" s="1"/>
  <c r="H154" i="28" s="1"/>
  <c r="R51" i="11"/>
  <c r="F152" i="28" s="1"/>
  <c r="H152" i="28" s="1"/>
  <c r="R49" i="11"/>
  <c r="F150" i="28" s="1"/>
  <c r="H150" i="28" s="1"/>
  <c r="R47" i="11"/>
  <c r="F148" i="28" s="1"/>
  <c r="H148" i="28" s="1"/>
  <c r="R45" i="11"/>
  <c r="F146" i="28" s="1"/>
  <c r="H146" i="28" s="1"/>
  <c r="R44" i="11"/>
  <c r="F145" i="28" s="1"/>
  <c r="H145" i="28" s="1"/>
  <c r="R43" i="11"/>
  <c r="F144" i="28" s="1"/>
  <c r="H144" i="28" s="1"/>
  <c r="R42" i="11"/>
  <c r="F143" i="28" s="1"/>
  <c r="H143" i="28" s="1"/>
  <c r="R41" i="11"/>
  <c r="F142" i="28" s="1"/>
  <c r="H142" i="28" s="1"/>
  <c r="R40" i="11"/>
  <c r="F141" i="28" s="1"/>
  <c r="H141" i="28" s="1"/>
  <c r="R39" i="11"/>
  <c r="F140" i="28" s="1"/>
  <c r="H140" i="28" s="1"/>
  <c r="R38" i="11"/>
  <c r="F139" i="28" s="1"/>
  <c r="H139" i="28" s="1"/>
  <c r="R37" i="11"/>
  <c r="F138" i="28" s="1"/>
  <c r="H138" i="28" s="1"/>
  <c r="R36" i="11"/>
  <c r="F137" i="28" s="1"/>
  <c r="H137" i="28" s="1"/>
  <c r="R35" i="11"/>
  <c r="F136" i="28" s="1"/>
  <c r="H136" i="28" s="1"/>
  <c r="R34" i="11"/>
  <c r="F135" i="28" s="1"/>
  <c r="H135" i="28" s="1"/>
  <c r="R33" i="11"/>
  <c r="F134" i="28" s="1"/>
  <c r="H134" i="28" s="1"/>
  <c r="R32" i="11"/>
  <c r="F133" i="28" s="1"/>
  <c r="H133" i="28" s="1"/>
  <c r="R31" i="11"/>
  <c r="F132" i="28" s="1"/>
  <c r="H132" i="28" s="1"/>
  <c r="R30" i="11"/>
  <c r="F131" i="28" s="1"/>
  <c r="H131" i="28" s="1"/>
  <c r="R29" i="11"/>
  <c r="F130" i="28" s="1"/>
  <c r="H130" i="28" s="1"/>
  <c r="R28" i="11"/>
  <c r="F129" i="28" s="1"/>
  <c r="H129" i="28" s="1"/>
  <c r="R27" i="11"/>
  <c r="F128" i="28" s="1"/>
  <c r="H128" i="28" s="1"/>
  <c r="R26" i="11"/>
  <c r="F127" i="28" s="1"/>
  <c r="H127" i="28" s="1"/>
  <c r="R25" i="11"/>
  <c r="F126" i="28" s="1"/>
  <c r="H126" i="28" s="1"/>
  <c r="R24" i="11"/>
  <c r="F125" i="28" s="1"/>
  <c r="H125" i="28" s="1"/>
  <c r="R23" i="11"/>
  <c r="F124" i="28" s="1"/>
  <c r="H124" i="28" s="1"/>
  <c r="R22" i="11"/>
  <c r="F123" i="28" s="1"/>
  <c r="H123" i="28" s="1"/>
  <c r="R20" i="11"/>
  <c r="F121" i="28" s="1"/>
  <c r="H121" i="28" s="1"/>
  <c r="R18" i="11"/>
  <c r="F119" i="28" s="1"/>
  <c r="H119" i="28" s="1"/>
  <c r="R16" i="11"/>
  <c r="F117" i="28" s="1"/>
  <c r="H117" i="28" s="1"/>
  <c r="R14" i="11"/>
  <c r="F115" i="28" s="1"/>
  <c r="H115" i="28" s="1"/>
  <c r="R12" i="11"/>
  <c r="F113" i="28" s="1"/>
  <c r="H113" i="28" s="1"/>
  <c r="R21" i="11"/>
  <c r="F122" i="28" s="1"/>
  <c r="H122" i="28" s="1"/>
  <c r="R11" i="11"/>
  <c r="F112" i="28" s="1"/>
  <c r="H112" i="28" s="1"/>
  <c r="R19" i="11"/>
  <c r="F120" i="28" s="1"/>
  <c r="H120" i="28" s="1"/>
  <c r="R17" i="11"/>
  <c r="F118" i="28" s="1"/>
  <c r="H118" i="28" s="1"/>
  <c r="R15" i="11"/>
  <c r="F116" i="28" s="1"/>
  <c r="H116" i="28" s="1"/>
  <c r="R13" i="11"/>
  <c r="F114" i="28" s="1"/>
  <c r="H114" i="28" s="1"/>
  <c r="D164" i="17"/>
  <c r="D163" i="17"/>
  <c r="D162" i="17"/>
  <c r="D161" i="17"/>
  <c r="D160" i="17"/>
  <c r="D159" i="17"/>
  <c r="D158" i="17"/>
  <c r="D157" i="17"/>
  <c r="D156" i="17"/>
  <c r="D155" i="17"/>
  <c r="D154" i="17"/>
  <c r="D153" i="17"/>
  <c r="D152" i="17"/>
  <c r="D151" i="17"/>
  <c r="D150" i="17"/>
  <c r="D149" i="17"/>
  <c r="D148" i="17"/>
  <c r="D147" i="17"/>
  <c r="D146" i="17"/>
  <c r="D145" i="17"/>
  <c r="D144" i="17"/>
  <c r="D143" i="17"/>
  <c r="D142" i="17"/>
  <c r="D141"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I113" i="17" l="1"/>
  <c r="J113" i="17" s="1"/>
  <c r="K113" i="17" l="1"/>
  <c r="L113" i="17" s="1"/>
  <c r="H6" i="20" s="1"/>
  <c r="M12" i="8"/>
  <c r="G9" i="27" l="1"/>
  <c r="F8" i="27" s="1"/>
  <c r="P45" i="11"/>
  <c r="F93" i="28" s="1"/>
  <c r="P44" i="11"/>
  <c r="F92" i="28" s="1"/>
  <c r="P43" i="11"/>
  <c r="F91" i="28" s="1"/>
  <c r="P42" i="11"/>
  <c r="F90" i="28" s="1"/>
  <c r="P41" i="11"/>
  <c r="F89" i="28" s="1"/>
  <c r="P40" i="11"/>
  <c r="F88" i="28" s="1"/>
  <c r="P39" i="11"/>
  <c r="F87" i="28" s="1"/>
  <c r="P38" i="11"/>
  <c r="F86" i="28" s="1"/>
  <c r="P37" i="11"/>
  <c r="F85" i="28" s="1"/>
  <c r="P36" i="11"/>
  <c r="F84" i="28" s="1"/>
  <c r="P35" i="11"/>
  <c r="F83" i="28" s="1"/>
  <c r="P34" i="11"/>
  <c r="F82" i="28" s="1"/>
  <c r="P33" i="11"/>
  <c r="F81" i="28" s="1"/>
  <c r="P32" i="11"/>
  <c r="F80" i="28" s="1"/>
  <c r="P31" i="11"/>
  <c r="F79" i="28" s="1"/>
  <c r="P30" i="11"/>
  <c r="F78" i="28" s="1"/>
  <c r="P29" i="11"/>
  <c r="F77" i="28" s="1"/>
  <c r="P28" i="11"/>
  <c r="F76" i="28" s="1"/>
  <c r="P27" i="11"/>
  <c r="F75" i="28" s="1"/>
  <c r="P26" i="11"/>
  <c r="F74" i="28" s="1"/>
  <c r="P25" i="11"/>
  <c r="F73" i="28" s="1"/>
  <c r="P24" i="11"/>
  <c r="F72" i="28" s="1"/>
  <c r="P23" i="11"/>
  <c r="F71" i="28" s="1"/>
  <c r="P22" i="11"/>
  <c r="F70" i="28" s="1"/>
  <c r="P21" i="11"/>
  <c r="F69" i="28" s="1"/>
  <c r="P20" i="11"/>
  <c r="F68" i="28" s="1"/>
  <c r="P19" i="11"/>
  <c r="F67" i="28" s="1"/>
  <c r="P18" i="11"/>
  <c r="F66" i="28" s="1"/>
  <c r="P17" i="11"/>
  <c r="F65" i="28" s="1"/>
  <c r="P16" i="11"/>
  <c r="F64" i="28" s="1"/>
  <c r="P15" i="11"/>
  <c r="F63" i="28" s="1"/>
  <c r="P14" i="11"/>
  <c r="F62" i="28" s="1"/>
  <c r="P13" i="11"/>
  <c r="F61" i="28" s="1"/>
  <c r="P12" i="11"/>
  <c r="F60" i="28" s="1"/>
  <c r="P11" i="11"/>
  <c r="P61" i="11"/>
  <c r="F109" i="28" s="1"/>
  <c r="P57" i="11"/>
  <c r="F105" i="28" s="1"/>
  <c r="P53" i="11"/>
  <c r="F101" i="28" s="1"/>
  <c r="P49" i="11"/>
  <c r="F97" i="28" s="1"/>
  <c r="P62" i="11"/>
  <c r="F110" i="28" s="1"/>
  <c r="P58" i="11"/>
  <c r="F106" i="28" s="1"/>
  <c r="P54" i="11"/>
  <c r="F102" i="28" s="1"/>
  <c r="P50" i="11"/>
  <c r="F98" i="28" s="1"/>
  <c r="P46" i="11"/>
  <c r="F94" i="28" s="1"/>
  <c r="P59" i="11"/>
  <c r="F107" i="28" s="1"/>
  <c r="P55" i="11"/>
  <c r="F103" i="28" s="1"/>
  <c r="P51" i="11"/>
  <c r="F99" i="28" s="1"/>
  <c r="P47" i="11"/>
  <c r="F95" i="28" s="1"/>
  <c r="P60" i="11"/>
  <c r="F108" i="28" s="1"/>
  <c r="P56" i="11"/>
  <c r="F104" i="28" s="1"/>
  <c r="P52" i="11"/>
  <c r="F100" i="28" s="1"/>
  <c r="P48" i="11"/>
  <c r="F96" i="28" s="1"/>
  <c r="N45" i="11"/>
  <c r="F40" i="28" s="1"/>
  <c r="N44" i="11"/>
  <c r="F39" i="28" s="1"/>
  <c r="N43" i="11"/>
  <c r="F38" i="28" s="1"/>
  <c r="N42" i="11"/>
  <c r="F37" i="28" s="1"/>
  <c r="N41" i="11"/>
  <c r="F36" i="28" s="1"/>
  <c r="N40" i="11"/>
  <c r="F35" i="28" s="1"/>
  <c r="N39" i="11"/>
  <c r="F34" i="28" s="1"/>
  <c r="N38" i="11"/>
  <c r="F33" i="28" s="1"/>
  <c r="N37" i="11"/>
  <c r="F32" i="28" s="1"/>
  <c r="N36" i="11"/>
  <c r="F31" i="28" s="1"/>
  <c r="N35" i="11"/>
  <c r="F30" i="28" s="1"/>
  <c r="N34" i="11"/>
  <c r="F29" i="28" s="1"/>
  <c r="N33" i="11"/>
  <c r="F28" i="28" s="1"/>
  <c r="N32" i="11"/>
  <c r="F27" i="28" s="1"/>
  <c r="N31" i="11"/>
  <c r="F26" i="28" s="1"/>
  <c r="N30" i="11"/>
  <c r="F25" i="28" s="1"/>
  <c r="N29" i="11"/>
  <c r="F24" i="28" s="1"/>
  <c r="N28" i="11"/>
  <c r="F23" i="28" s="1"/>
  <c r="N27" i="11"/>
  <c r="F22" i="28" s="1"/>
  <c r="N26" i="11"/>
  <c r="F21" i="28" s="1"/>
  <c r="N25" i="11"/>
  <c r="F20" i="28" s="1"/>
  <c r="N24" i="11"/>
  <c r="F19" i="28" s="1"/>
  <c r="N23" i="11"/>
  <c r="F18" i="28" s="1"/>
  <c r="N60" i="11"/>
  <c r="F55" i="28" s="1"/>
  <c r="N56" i="11"/>
  <c r="F51" i="28" s="1"/>
  <c r="N52" i="11"/>
  <c r="F47" i="28" s="1"/>
  <c r="N48" i="11"/>
  <c r="F43" i="28" s="1"/>
  <c r="N50" i="11"/>
  <c r="F45" i="28" s="1"/>
  <c r="N46" i="11"/>
  <c r="F41" i="28" s="1"/>
  <c r="N61" i="11"/>
  <c r="F56" i="28" s="1"/>
  <c r="N57" i="11"/>
  <c r="F52" i="28" s="1"/>
  <c r="N53" i="11"/>
  <c r="F48" i="28" s="1"/>
  <c r="N49" i="11"/>
  <c r="F44" i="28" s="1"/>
  <c r="N21" i="11"/>
  <c r="F16" i="28" s="1"/>
  <c r="N19" i="11"/>
  <c r="F14" i="28" s="1"/>
  <c r="N17" i="11"/>
  <c r="F12" i="28" s="1"/>
  <c r="N15" i="11"/>
  <c r="F10" i="28" s="1"/>
  <c r="F8" i="28"/>
  <c r="N11" i="11"/>
  <c r="F6" i="28" s="1"/>
  <c r="N62" i="11"/>
  <c r="F57" i="28" s="1"/>
  <c r="N58" i="11"/>
  <c r="F53" i="28" s="1"/>
  <c r="N54" i="11"/>
  <c r="F49" i="28" s="1"/>
  <c r="N59" i="11"/>
  <c r="F54" i="28" s="1"/>
  <c r="N55" i="11"/>
  <c r="F50" i="28" s="1"/>
  <c r="N51" i="11"/>
  <c r="F46" i="28" s="1"/>
  <c r="N47" i="11"/>
  <c r="F42" i="28" s="1"/>
  <c r="N22" i="11"/>
  <c r="F17" i="28" s="1"/>
  <c r="N20" i="11"/>
  <c r="F15" i="28" s="1"/>
  <c r="N18" i="11"/>
  <c r="F13" i="28" s="1"/>
  <c r="N16" i="11"/>
  <c r="F11" i="28" s="1"/>
  <c r="N14" i="11"/>
  <c r="F9" i="28" s="1"/>
  <c r="N12" i="11"/>
  <c r="I54" i="17"/>
  <c r="I50" i="17"/>
  <c r="I46" i="17"/>
  <c r="I42" i="17"/>
  <c r="I38" i="17"/>
  <c r="I34" i="17"/>
  <c r="I30" i="17"/>
  <c r="I26" i="17"/>
  <c r="I22" i="17"/>
  <c r="I18" i="17"/>
  <c r="I14" i="17"/>
  <c r="I10" i="17"/>
  <c r="I58" i="17"/>
  <c r="I57" i="17"/>
  <c r="I53" i="17"/>
  <c r="I49" i="17"/>
  <c r="I45" i="17"/>
  <c r="I41" i="17"/>
  <c r="I37" i="17"/>
  <c r="I33" i="17"/>
  <c r="I29" i="17"/>
  <c r="I25" i="17"/>
  <c r="I21" i="17"/>
  <c r="I17" i="17"/>
  <c r="I13" i="17"/>
  <c r="I9" i="17"/>
  <c r="I56" i="17"/>
  <c r="I52" i="17"/>
  <c r="I48" i="17"/>
  <c r="I44" i="17"/>
  <c r="I40" i="17"/>
  <c r="I36" i="17"/>
  <c r="I32" i="17"/>
  <c r="I28" i="17"/>
  <c r="I24" i="17"/>
  <c r="I20" i="17"/>
  <c r="I16" i="17"/>
  <c r="I12" i="17"/>
  <c r="I55" i="17"/>
  <c r="I51" i="17"/>
  <c r="I47" i="17"/>
  <c r="I43" i="17"/>
  <c r="I39" i="17"/>
  <c r="I35" i="17"/>
  <c r="I31" i="17"/>
  <c r="I27" i="17"/>
  <c r="I23" i="17"/>
  <c r="I19" i="17"/>
  <c r="I15" i="17"/>
  <c r="I11" i="17"/>
  <c r="F8" i="17" l="1"/>
  <c r="F7" i="28"/>
  <c r="F60" i="17"/>
  <c r="F59" i="28"/>
  <c r="E113" i="17"/>
  <c r="G113" i="17" s="1"/>
  <c r="F153" i="17" l="1"/>
  <c r="H153" i="17" s="1"/>
  <c r="F113" i="17"/>
  <c r="D9" i="29" s="1"/>
  <c r="L65" i="11"/>
  <c r="L64" i="11"/>
  <c r="J65" i="11"/>
  <c r="J64" i="11"/>
  <c r="I65" i="11"/>
  <c r="I64" i="11"/>
  <c r="H65" i="11"/>
  <c r="H64" i="11"/>
  <c r="F151" i="17"/>
  <c r="H151" i="17" s="1"/>
  <c r="F114" i="17"/>
  <c r="H114" i="17" s="1"/>
  <c r="H113" i="17" l="1"/>
  <c r="I132" i="17"/>
  <c r="J132" i="17" s="1"/>
  <c r="I140" i="17"/>
  <c r="J140" i="17" s="1"/>
  <c r="I119" i="17"/>
  <c r="J119" i="17" s="1"/>
  <c r="I147" i="17"/>
  <c r="J147" i="17" s="1"/>
  <c r="I118" i="17"/>
  <c r="J118" i="17" s="1"/>
  <c r="I127" i="17"/>
  <c r="J127" i="17" s="1"/>
  <c r="I146" i="17"/>
  <c r="J146" i="17" s="1"/>
  <c r="I115" i="17"/>
  <c r="J115" i="17" s="1"/>
  <c r="I120" i="17"/>
  <c r="J120" i="17" s="1"/>
  <c r="I130" i="17"/>
  <c r="J130" i="17" s="1"/>
  <c r="I138" i="17"/>
  <c r="J138" i="17" s="1"/>
  <c r="I148" i="17"/>
  <c r="J148" i="17" s="1"/>
  <c r="I156" i="17"/>
  <c r="J156" i="17" s="1"/>
  <c r="I117" i="17"/>
  <c r="J117" i="17" s="1"/>
  <c r="I124" i="17"/>
  <c r="J124" i="17" s="1"/>
  <c r="I131" i="17"/>
  <c r="J131" i="17" s="1"/>
  <c r="I139" i="17"/>
  <c r="J139" i="17" s="1"/>
  <c r="I145" i="17"/>
  <c r="J145" i="17" s="1"/>
  <c r="I153" i="17"/>
  <c r="J153" i="17" s="1"/>
  <c r="I160" i="17"/>
  <c r="J160" i="17" s="1"/>
  <c r="I122" i="17"/>
  <c r="J122" i="17" s="1"/>
  <c r="I150" i="17"/>
  <c r="J150" i="17" s="1"/>
  <c r="I126" i="17"/>
  <c r="J126" i="17" s="1"/>
  <c r="I141" i="17"/>
  <c r="J141" i="17" s="1"/>
  <c r="I155" i="17"/>
  <c r="J155" i="17" s="1"/>
  <c r="I161" i="17"/>
  <c r="J161" i="17" s="1"/>
  <c r="I116" i="17"/>
  <c r="J116" i="17" s="1"/>
  <c r="I125" i="17"/>
  <c r="J125" i="17" s="1"/>
  <c r="I134" i="17"/>
  <c r="J134" i="17" s="1"/>
  <c r="I143" i="17"/>
  <c r="J143" i="17" s="1"/>
  <c r="I152" i="17"/>
  <c r="J152" i="17" s="1"/>
  <c r="I162" i="17"/>
  <c r="J162" i="17" s="1"/>
  <c r="I121" i="17"/>
  <c r="J121" i="17" s="1"/>
  <c r="I128" i="17"/>
  <c r="J128" i="17" s="1"/>
  <c r="I135" i="17"/>
  <c r="J135" i="17" s="1"/>
  <c r="I142" i="17"/>
  <c r="J142" i="17" s="1"/>
  <c r="I149" i="17"/>
  <c r="J149" i="17" s="1"/>
  <c r="I157" i="17"/>
  <c r="J157" i="17" s="1"/>
  <c r="I163" i="17"/>
  <c r="J163" i="17" s="1"/>
  <c r="I114" i="17"/>
  <c r="J114" i="17" s="1"/>
  <c r="I159" i="17"/>
  <c r="J159" i="17" s="1"/>
  <c r="I133" i="17"/>
  <c r="J133" i="17" s="1"/>
  <c r="I136" i="17"/>
  <c r="J136" i="17" s="1"/>
  <c r="I154" i="17"/>
  <c r="J154" i="17" s="1"/>
  <c r="I123" i="17"/>
  <c r="J123" i="17" s="1"/>
  <c r="I129" i="17"/>
  <c r="J129" i="17" s="1"/>
  <c r="I137" i="17"/>
  <c r="J137" i="17" s="1"/>
  <c r="I144" i="17"/>
  <c r="J144" i="17" s="1"/>
  <c r="I151" i="17"/>
  <c r="J151" i="17" s="1"/>
  <c r="I158" i="17"/>
  <c r="J158" i="17" s="1"/>
  <c r="I164" i="17"/>
  <c r="J164" i="17" s="1"/>
  <c r="E140" i="17"/>
  <c r="G140" i="17" s="1"/>
  <c r="E153" i="17"/>
  <c r="G153" i="17" s="1"/>
  <c r="E139" i="17"/>
  <c r="G139" i="17" s="1"/>
  <c r="E164" i="17"/>
  <c r="G164" i="17" s="1"/>
  <c r="E151" i="17"/>
  <c r="G151" i="17" s="1"/>
  <c r="F139" i="17"/>
  <c r="H139" i="17" s="1"/>
  <c r="E114" i="17"/>
  <c r="G114" i="17" s="1"/>
  <c r="E115" i="17"/>
  <c r="G115" i="17" s="1"/>
  <c r="E154" i="17"/>
  <c r="G154" i="17" s="1"/>
  <c r="F115" i="17"/>
  <c r="H115" i="17" s="1"/>
  <c r="F154" i="17"/>
  <c r="H154" i="17" s="1"/>
  <c r="F140" i="17"/>
  <c r="H140" i="17" s="1"/>
  <c r="F164" i="17"/>
  <c r="H164" i="17" s="1"/>
  <c r="D10" i="7"/>
  <c r="AI65" i="11"/>
  <c r="AC65" i="11"/>
  <c r="AC64" i="11"/>
  <c r="F13" i="7"/>
  <c r="F18" i="7"/>
  <c r="C13" i="7"/>
  <c r="C18" i="7"/>
  <c r="U25" i="11" l="1"/>
  <c r="U17" i="11"/>
  <c r="U58" i="11"/>
  <c r="U50" i="11"/>
  <c r="U39" i="11"/>
  <c r="U34" i="11"/>
  <c r="U27" i="11"/>
  <c r="U31" i="11"/>
  <c r="U37" i="11"/>
  <c r="U33" i="11"/>
  <c r="U13" i="11"/>
  <c r="U24" i="11"/>
  <c r="U40" i="11"/>
  <c r="U56" i="11"/>
  <c r="U44" i="11"/>
  <c r="U60" i="11"/>
  <c r="U42" i="11"/>
  <c r="U23" i="11"/>
  <c r="U29" i="11"/>
  <c r="U20" i="11"/>
  <c r="U52" i="11"/>
  <c r="U62" i="11"/>
  <c r="U15" i="11"/>
  <c r="U43" i="11"/>
  <c r="U22" i="11"/>
  <c r="U38" i="11"/>
  <c r="U51" i="11"/>
  <c r="U45" i="11"/>
  <c r="U41" i="11"/>
  <c r="U21" i="11"/>
  <c r="U28" i="11"/>
  <c r="U59" i="11"/>
  <c r="U61" i="11"/>
  <c r="U30" i="11"/>
  <c r="U19" i="11"/>
  <c r="U55" i="11"/>
  <c r="U18" i="11"/>
  <c r="U47" i="11"/>
  <c r="U14" i="11"/>
  <c r="U53" i="11"/>
  <c r="U49" i="11"/>
  <c r="U16" i="11"/>
  <c r="U32" i="11"/>
  <c r="U48" i="11"/>
  <c r="U54" i="11"/>
  <c r="U35" i="11"/>
  <c r="U26" i="11"/>
  <c r="U57" i="11"/>
  <c r="U36" i="11"/>
  <c r="M62" i="11"/>
  <c r="M61" i="11"/>
  <c r="M60" i="11"/>
  <c r="M59" i="11"/>
  <c r="M58" i="11"/>
  <c r="M57" i="11"/>
  <c r="M56" i="11"/>
  <c r="E51" i="28" s="1"/>
  <c r="M55" i="11"/>
  <c r="M54" i="11"/>
  <c r="M53" i="11"/>
  <c r="M52" i="11"/>
  <c r="M51" i="11"/>
  <c r="M50" i="11"/>
  <c r="M49" i="11"/>
  <c r="M48" i="11"/>
  <c r="M47" i="11"/>
  <c r="M46" i="11"/>
  <c r="M22" i="11"/>
  <c r="M20" i="11"/>
  <c r="M18" i="11"/>
  <c r="M16" i="11"/>
  <c r="M14" i="11"/>
  <c r="M43" i="11"/>
  <c r="M41" i="11"/>
  <c r="M40" i="11"/>
  <c r="M39" i="11"/>
  <c r="M27" i="11"/>
  <c r="M23" i="11"/>
  <c r="M19" i="11"/>
  <c r="M17" i="11"/>
  <c r="M15" i="11"/>
  <c r="M45" i="11"/>
  <c r="M44" i="11"/>
  <c r="M42" i="11"/>
  <c r="M38" i="11"/>
  <c r="M37" i="11"/>
  <c r="M36" i="11"/>
  <c r="M35" i="11"/>
  <c r="M34" i="11"/>
  <c r="M33" i="11"/>
  <c r="E28" i="28" s="1"/>
  <c r="M32" i="11"/>
  <c r="M31" i="11"/>
  <c r="M30" i="11"/>
  <c r="M29" i="11"/>
  <c r="M28" i="11"/>
  <c r="M26" i="11"/>
  <c r="M25" i="11"/>
  <c r="M24" i="11"/>
  <c r="M21" i="11"/>
  <c r="K158" i="17"/>
  <c r="K144" i="17"/>
  <c r="L144" i="17" s="1"/>
  <c r="K129" i="17"/>
  <c r="L129" i="17" s="1"/>
  <c r="K154" i="17"/>
  <c r="L154" i="17" s="1"/>
  <c r="K133" i="17"/>
  <c r="L133" i="17" s="1"/>
  <c r="K114" i="17"/>
  <c r="L114" i="17" s="1"/>
  <c r="K157" i="17"/>
  <c r="L157" i="17" s="1"/>
  <c r="K142" i="17"/>
  <c r="L142" i="17" s="1"/>
  <c r="K128" i="17"/>
  <c r="L128" i="17" s="1"/>
  <c r="K162" i="17"/>
  <c r="L162" i="17" s="1"/>
  <c r="K143" i="17"/>
  <c r="L143" i="17" s="1"/>
  <c r="K125" i="17"/>
  <c r="L125" i="17" s="1"/>
  <c r="K161" i="17"/>
  <c r="L161" i="17" s="1"/>
  <c r="K141" i="17"/>
  <c r="L141" i="17" s="1"/>
  <c r="K150" i="17"/>
  <c r="L150" i="17" s="1"/>
  <c r="K160" i="17"/>
  <c r="L160" i="17" s="1"/>
  <c r="K145" i="17"/>
  <c r="L145" i="17" s="1"/>
  <c r="K131" i="17"/>
  <c r="L131" i="17" s="1"/>
  <c r="K117" i="17"/>
  <c r="L117" i="17" s="1"/>
  <c r="K148" i="17"/>
  <c r="L148" i="17" s="1"/>
  <c r="K130" i="17"/>
  <c r="L130" i="17" s="1"/>
  <c r="K115" i="17"/>
  <c r="L115" i="17" s="1"/>
  <c r="K127" i="17"/>
  <c r="L127" i="17" s="1"/>
  <c r="K147" i="17"/>
  <c r="L147" i="17" s="1"/>
  <c r="K140" i="17"/>
  <c r="L140" i="17" s="1"/>
  <c r="K164" i="17"/>
  <c r="L164" i="17" s="1"/>
  <c r="K151" i="17"/>
  <c r="L151" i="17" s="1"/>
  <c r="K137" i="17"/>
  <c r="L137" i="17" s="1"/>
  <c r="K123" i="17"/>
  <c r="L123" i="17" s="1"/>
  <c r="K136" i="17"/>
  <c r="L136" i="17" s="1"/>
  <c r="K159" i="17"/>
  <c r="L159" i="17" s="1"/>
  <c r="K163" i="17"/>
  <c r="K149" i="17"/>
  <c r="L149" i="17" s="1"/>
  <c r="K135" i="17"/>
  <c r="L135" i="17" s="1"/>
  <c r="K121" i="17"/>
  <c r="L121" i="17" s="1"/>
  <c r="K152" i="17"/>
  <c r="L152" i="17" s="1"/>
  <c r="K134" i="17"/>
  <c r="L134" i="17" s="1"/>
  <c r="K116" i="17"/>
  <c r="L116" i="17" s="1"/>
  <c r="K155" i="17"/>
  <c r="L155" i="17" s="1"/>
  <c r="K126" i="17"/>
  <c r="L126" i="17" s="1"/>
  <c r="K122" i="17"/>
  <c r="L122" i="17" s="1"/>
  <c r="K153" i="17"/>
  <c r="L153" i="17" s="1"/>
  <c r="K139" i="17"/>
  <c r="L139" i="17" s="1"/>
  <c r="K124" i="17"/>
  <c r="L124" i="17" s="1"/>
  <c r="K156" i="17"/>
  <c r="L156" i="17" s="1"/>
  <c r="K138" i="17"/>
  <c r="L138" i="17" s="1"/>
  <c r="K120" i="17"/>
  <c r="L120" i="17" s="1"/>
  <c r="K146" i="17"/>
  <c r="L146" i="17" s="1"/>
  <c r="K118" i="17"/>
  <c r="L118" i="17" s="1"/>
  <c r="K119" i="17"/>
  <c r="L119" i="17" s="1"/>
  <c r="K132" i="17"/>
  <c r="L132" i="17" s="1"/>
  <c r="E137" i="17"/>
  <c r="G137" i="17" s="1"/>
  <c r="F137" i="17"/>
  <c r="H137" i="17" s="1"/>
  <c r="E142" i="17"/>
  <c r="G142" i="17" s="1"/>
  <c r="F142" i="17"/>
  <c r="H142" i="17" s="1"/>
  <c r="E136" i="17"/>
  <c r="G136" i="17" s="1"/>
  <c r="F136" i="17"/>
  <c r="H136" i="17" s="1"/>
  <c r="E159" i="17"/>
  <c r="G159" i="17" s="1"/>
  <c r="F159" i="17"/>
  <c r="H159" i="17" s="1"/>
  <c r="E124" i="17"/>
  <c r="G124" i="17" s="1"/>
  <c r="F124" i="17"/>
  <c r="H124" i="17" s="1"/>
  <c r="E121" i="17"/>
  <c r="G121" i="17" s="1"/>
  <c r="F121" i="17"/>
  <c r="H121" i="17" s="1"/>
  <c r="E117" i="17"/>
  <c r="G117" i="17" s="1"/>
  <c r="F117" i="17"/>
  <c r="H117" i="17" s="1"/>
  <c r="E116" i="17"/>
  <c r="G116" i="17" s="1"/>
  <c r="F116" i="17"/>
  <c r="H116" i="17" s="1"/>
  <c r="E123" i="17"/>
  <c r="G123" i="17" s="1"/>
  <c r="F123" i="17"/>
  <c r="H123" i="17" s="1"/>
  <c r="E122" i="17"/>
  <c r="G122" i="17" s="1"/>
  <c r="F122" i="17"/>
  <c r="H122" i="17" s="1"/>
  <c r="E135" i="17"/>
  <c r="G135" i="17" s="1"/>
  <c r="F135" i="17"/>
  <c r="H135" i="17" s="1"/>
  <c r="E118" i="17"/>
  <c r="G118" i="17" s="1"/>
  <c r="F118" i="17"/>
  <c r="H118" i="17" s="1"/>
  <c r="E131" i="17"/>
  <c r="G131" i="17" s="1"/>
  <c r="F131" i="17"/>
  <c r="H131" i="17" s="1"/>
  <c r="E134" i="17"/>
  <c r="G134" i="17" s="1"/>
  <c r="F134" i="17"/>
  <c r="H134" i="17" s="1"/>
  <c r="E160" i="17"/>
  <c r="G160" i="17" s="1"/>
  <c r="F160" i="17"/>
  <c r="H160" i="17" s="1"/>
  <c r="E128" i="17"/>
  <c r="G128" i="17" s="1"/>
  <c r="F128" i="17"/>
  <c r="H128" i="17" s="1"/>
  <c r="E143" i="17"/>
  <c r="G143" i="17" s="1"/>
  <c r="F143" i="17"/>
  <c r="H143" i="17" s="1"/>
  <c r="E163" i="17"/>
  <c r="G163" i="17" s="1"/>
  <c r="F163" i="17"/>
  <c r="H163" i="17" s="1"/>
  <c r="E157" i="17"/>
  <c r="G157" i="17" s="1"/>
  <c r="F157" i="17"/>
  <c r="H157" i="17" s="1"/>
  <c r="E156" i="17"/>
  <c r="G156" i="17" s="1"/>
  <c r="F156" i="17"/>
  <c r="H156" i="17" s="1"/>
  <c r="E155" i="17"/>
  <c r="G155" i="17" s="1"/>
  <c r="F155" i="17"/>
  <c r="H155" i="17" s="1"/>
  <c r="E162" i="17"/>
  <c r="G162" i="17" s="1"/>
  <c r="F162" i="17"/>
  <c r="H162" i="17" s="1"/>
  <c r="E161" i="17"/>
  <c r="G161" i="17" s="1"/>
  <c r="F161" i="17"/>
  <c r="H161" i="17" s="1"/>
  <c r="E129" i="17"/>
  <c r="G129" i="17" s="1"/>
  <c r="F129" i="17"/>
  <c r="H129" i="17" s="1"/>
  <c r="E150" i="17"/>
  <c r="G150" i="17" s="1"/>
  <c r="F150" i="17"/>
  <c r="H150" i="17" s="1"/>
  <c r="E144" i="17"/>
  <c r="G144" i="17" s="1"/>
  <c r="F144" i="17"/>
  <c r="H144" i="17" s="1"/>
  <c r="E119" i="17"/>
  <c r="G119" i="17" s="1"/>
  <c r="F119" i="17"/>
  <c r="H119" i="17" s="1"/>
  <c r="E138" i="17"/>
  <c r="G138" i="17" s="1"/>
  <c r="F138" i="17"/>
  <c r="H138" i="17" s="1"/>
  <c r="E132" i="17"/>
  <c r="G132" i="17" s="1"/>
  <c r="F132" i="17"/>
  <c r="H132" i="17" s="1"/>
  <c r="E130" i="17"/>
  <c r="G130" i="17" s="1"/>
  <c r="F130" i="17"/>
  <c r="H130" i="17" s="1"/>
  <c r="E133" i="17"/>
  <c r="G133" i="17" s="1"/>
  <c r="F133" i="17"/>
  <c r="H133" i="17" s="1"/>
  <c r="E158" i="17"/>
  <c r="G158" i="17" s="1"/>
  <c r="F158" i="17"/>
  <c r="H158" i="17" s="1"/>
  <c r="E126" i="17"/>
  <c r="G126" i="17" s="1"/>
  <c r="F126" i="17"/>
  <c r="H126" i="17" s="1"/>
  <c r="E152" i="17"/>
  <c r="G152" i="17" s="1"/>
  <c r="F152" i="17"/>
  <c r="H152" i="17" s="1"/>
  <c r="E120" i="17"/>
  <c r="G120" i="17" s="1"/>
  <c r="F120" i="17"/>
  <c r="H120" i="17" s="1"/>
  <c r="E127" i="17"/>
  <c r="G127" i="17" s="1"/>
  <c r="F127" i="17"/>
  <c r="H127" i="17" s="1"/>
  <c r="E149" i="17"/>
  <c r="G149" i="17" s="1"/>
  <c r="F149" i="17"/>
  <c r="H149" i="17" s="1"/>
  <c r="E146" i="17"/>
  <c r="G146" i="17" s="1"/>
  <c r="F146" i="17"/>
  <c r="H146" i="17" s="1"/>
  <c r="E145" i="17"/>
  <c r="G145" i="17" s="1"/>
  <c r="F145" i="17"/>
  <c r="H145" i="17" s="1"/>
  <c r="E141" i="17"/>
  <c r="G141" i="17" s="1"/>
  <c r="F141" i="17"/>
  <c r="H141" i="17" s="1"/>
  <c r="E148" i="17"/>
  <c r="G148" i="17" s="1"/>
  <c r="F148" i="17"/>
  <c r="H148" i="17" s="1"/>
  <c r="E147" i="17"/>
  <c r="G147" i="17" s="1"/>
  <c r="F147" i="17"/>
  <c r="H147" i="17" s="1"/>
  <c r="E125" i="17"/>
  <c r="G125" i="17" s="1"/>
  <c r="F125" i="17"/>
  <c r="H125" i="17" s="1"/>
  <c r="E29" i="17"/>
  <c r="D13" i="7"/>
  <c r="D11" i="7"/>
  <c r="D12" i="7"/>
  <c r="D18" i="7"/>
  <c r="D16" i="7"/>
  <c r="D8" i="7"/>
  <c r="D17" i="7"/>
  <c r="D7" i="7"/>
  <c r="D9" i="7"/>
  <c r="AJ65" i="11"/>
  <c r="AJ64" i="11"/>
  <c r="G16" i="27" l="1"/>
  <c r="H13" i="20"/>
  <c r="G17" i="27"/>
  <c r="H14" i="20"/>
  <c r="G47" i="27"/>
  <c r="H44" i="20"/>
  <c r="G46" i="27"/>
  <c r="H43" i="20"/>
  <c r="G53" i="27"/>
  <c r="H50" i="20"/>
  <c r="G15" i="27"/>
  <c r="H12" i="20"/>
  <c r="G34" i="27"/>
  <c r="H31" i="20"/>
  <c r="G49" i="27"/>
  <c r="H46" i="20"/>
  <c r="G12" i="27"/>
  <c r="H9" i="20"/>
  <c r="G31" i="27"/>
  <c r="H28" i="20"/>
  <c r="G32" i="27"/>
  <c r="H29" i="20"/>
  <c r="G60" i="27"/>
  <c r="H57" i="20"/>
  <c r="G11" i="27"/>
  <c r="H8" i="20"/>
  <c r="G27" i="27"/>
  <c r="H24" i="20"/>
  <c r="G37" i="27"/>
  <c r="H34" i="20"/>
  <c r="G58" i="27"/>
  <c r="H55" i="20"/>
  <c r="G10" i="27"/>
  <c r="H7" i="20"/>
  <c r="G40" i="27"/>
  <c r="H37" i="20"/>
  <c r="G28" i="27"/>
  <c r="H25" i="20"/>
  <c r="G35" i="27"/>
  <c r="H32" i="20"/>
  <c r="G55" i="27"/>
  <c r="H52" i="20"/>
  <c r="G23" i="27"/>
  <c r="H20" i="20"/>
  <c r="G39" i="27"/>
  <c r="H36" i="20"/>
  <c r="G25" i="27"/>
  <c r="H22" i="20"/>
  <c r="G14" i="27"/>
  <c r="H11" i="20"/>
  <c r="G52" i="27"/>
  <c r="H49" i="20"/>
  <c r="G18" i="27"/>
  <c r="H15" i="20"/>
  <c r="G30" i="27"/>
  <c r="H27" i="20"/>
  <c r="G45" i="27"/>
  <c r="H42" i="20"/>
  <c r="G19" i="27"/>
  <c r="H16" i="20"/>
  <c r="G36" i="27"/>
  <c r="H33" i="20"/>
  <c r="G26" i="27"/>
  <c r="H23" i="20"/>
  <c r="G41" i="27"/>
  <c r="H38" i="20"/>
  <c r="G57" i="27"/>
  <c r="H54" i="20"/>
  <c r="G24" i="27"/>
  <c r="H21" i="20"/>
  <c r="G29" i="27"/>
  <c r="H26" i="20"/>
  <c r="G51" i="27"/>
  <c r="H48" i="20"/>
  <c r="G13" i="27"/>
  <c r="H10" i="20"/>
  <c r="G42" i="27"/>
  <c r="H39" i="20"/>
  <c r="G20" i="27"/>
  <c r="H17" i="20"/>
  <c r="G22" i="27"/>
  <c r="H19" i="20"/>
  <c r="G48" i="27"/>
  <c r="H45" i="20"/>
  <c r="G33" i="27"/>
  <c r="H30" i="20"/>
  <c r="G43" i="27"/>
  <c r="H40" i="20"/>
  <c r="G44" i="27"/>
  <c r="H41" i="20"/>
  <c r="G56" i="27"/>
  <c r="H53" i="20"/>
  <c r="G21" i="27"/>
  <c r="H18" i="20"/>
  <c r="G38" i="27"/>
  <c r="H35" i="20"/>
  <c r="G50" i="27"/>
  <c r="H47" i="20"/>
  <c r="E52" i="17"/>
  <c r="N74" i="28"/>
  <c r="N21" i="28"/>
  <c r="N127" i="28"/>
  <c r="N115" i="28"/>
  <c r="N9" i="28"/>
  <c r="N62" i="28"/>
  <c r="N40" i="28"/>
  <c r="N146" i="28"/>
  <c r="N93" i="28"/>
  <c r="N68" i="28"/>
  <c r="N121" i="28"/>
  <c r="N15" i="28"/>
  <c r="N79" i="28"/>
  <c r="N26" i="28"/>
  <c r="N132" i="28"/>
  <c r="N117" i="28"/>
  <c r="N64" i="28"/>
  <c r="N11" i="28"/>
  <c r="N129" i="28"/>
  <c r="N23" i="28"/>
  <c r="N76" i="28"/>
  <c r="N106" i="28"/>
  <c r="N159" i="28"/>
  <c r="N53" i="28"/>
  <c r="N84" i="28"/>
  <c r="N31" i="28"/>
  <c r="N137" i="28"/>
  <c r="N102" i="28"/>
  <c r="N49" i="28"/>
  <c r="N155" i="28"/>
  <c r="N150" i="28"/>
  <c r="N44" i="28"/>
  <c r="N97" i="28"/>
  <c r="N66" i="28"/>
  <c r="N13" i="28"/>
  <c r="N119" i="28"/>
  <c r="N147" i="28"/>
  <c r="N41" i="28"/>
  <c r="N94" i="28"/>
  <c r="N16" i="28"/>
  <c r="N122" i="28"/>
  <c r="N69" i="28"/>
  <c r="N86" i="28"/>
  <c r="N139" i="28"/>
  <c r="N33" i="28"/>
  <c r="N163" i="28"/>
  <c r="N57" i="28"/>
  <c r="N110" i="28"/>
  <c r="N18" i="28"/>
  <c r="N71" i="28"/>
  <c r="N124" i="28"/>
  <c r="N104" i="28"/>
  <c r="N51" i="28"/>
  <c r="N157" i="28"/>
  <c r="N28" i="28"/>
  <c r="N134" i="28"/>
  <c r="N81" i="28"/>
  <c r="N135" i="28"/>
  <c r="N82" i="28"/>
  <c r="N29" i="28"/>
  <c r="N118" i="28"/>
  <c r="N12" i="28"/>
  <c r="N65" i="28"/>
  <c r="N133" i="28"/>
  <c r="N80" i="28"/>
  <c r="N27" i="28"/>
  <c r="N120" i="28"/>
  <c r="N67" i="28"/>
  <c r="N14" i="28"/>
  <c r="N54" i="28"/>
  <c r="N107" i="28"/>
  <c r="N160" i="28"/>
  <c r="N144" i="28"/>
  <c r="N38" i="28"/>
  <c r="N91" i="28"/>
  <c r="N108" i="28"/>
  <c r="N161" i="28"/>
  <c r="N55" i="28"/>
  <c r="N19" i="28"/>
  <c r="N72" i="28"/>
  <c r="N125" i="28"/>
  <c r="N45" i="28"/>
  <c r="N151" i="28"/>
  <c r="N98" i="28"/>
  <c r="N83" i="28"/>
  <c r="N30" i="28"/>
  <c r="N136" i="28"/>
  <c r="N42" i="28"/>
  <c r="N95" i="28"/>
  <c r="N148" i="28"/>
  <c r="N131" i="28"/>
  <c r="N25" i="28"/>
  <c r="N78" i="28"/>
  <c r="N99" i="28"/>
  <c r="N46" i="28"/>
  <c r="N152" i="28"/>
  <c r="N63" i="28"/>
  <c r="N10" i="28"/>
  <c r="N116" i="28"/>
  <c r="N130" i="28"/>
  <c r="N77" i="28"/>
  <c r="N24" i="28"/>
  <c r="N145" i="28"/>
  <c r="N92" i="28"/>
  <c r="N39" i="28"/>
  <c r="N8" i="28"/>
  <c r="N114" i="28"/>
  <c r="N61" i="28"/>
  <c r="N128" i="28"/>
  <c r="N22" i="28"/>
  <c r="N75" i="28"/>
  <c r="N158" i="28"/>
  <c r="N52" i="28"/>
  <c r="N105" i="28"/>
  <c r="N96" i="28"/>
  <c r="N149" i="28"/>
  <c r="N43" i="28"/>
  <c r="N48" i="28"/>
  <c r="N154" i="28"/>
  <c r="N101" i="28"/>
  <c r="N103" i="28"/>
  <c r="N156" i="28"/>
  <c r="N50" i="28"/>
  <c r="N162" i="28"/>
  <c r="N109" i="28"/>
  <c r="N56" i="28"/>
  <c r="N142" i="28"/>
  <c r="N89" i="28"/>
  <c r="N36" i="28"/>
  <c r="N70" i="28"/>
  <c r="N17" i="28"/>
  <c r="N123" i="28"/>
  <c r="N153" i="28"/>
  <c r="N100" i="28"/>
  <c r="N47" i="28"/>
  <c r="N90" i="28"/>
  <c r="N37" i="28"/>
  <c r="N143" i="28"/>
  <c r="N35" i="28"/>
  <c r="N88" i="28"/>
  <c r="N141" i="28"/>
  <c r="N85" i="28"/>
  <c r="N138" i="28"/>
  <c r="N32" i="28"/>
  <c r="N87" i="28"/>
  <c r="N140" i="28"/>
  <c r="N34" i="28"/>
  <c r="N126" i="28"/>
  <c r="N20" i="28"/>
  <c r="N73" i="28"/>
  <c r="E24" i="17"/>
  <c r="E23" i="28"/>
  <c r="E22" i="17"/>
  <c r="E21" i="28"/>
  <c r="E27" i="17"/>
  <c r="E26" i="28"/>
  <c r="E31" i="17"/>
  <c r="E30" i="28"/>
  <c r="E38" i="17"/>
  <c r="E37" i="28"/>
  <c r="E11" i="17"/>
  <c r="E10" i="28"/>
  <c r="E23" i="17"/>
  <c r="E22" i="28"/>
  <c r="E39" i="17"/>
  <c r="E38" i="28"/>
  <c r="E14" i="17"/>
  <c r="E13" i="28"/>
  <c r="E43" i="17"/>
  <c r="E42" i="28"/>
  <c r="E47" i="17"/>
  <c r="E46" i="28"/>
  <c r="E51" i="17"/>
  <c r="E50" i="28"/>
  <c r="E55" i="17"/>
  <c r="E54" i="28"/>
  <c r="E17" i="17"/>
  <c r="E16" i="28"/>
  <c r="E28" i="17"/>
  <c r="E27" i="28"/>
  <c r="E32" i="17"/>
  <c r="E31" i="28"/>
  <c r="E40" i="17"/>
  <c r="E39" i="28"/>
  <c r="E13" i="17"/>
  <c r="E12" i="28"/>
  <c r="E8" i="17"/>
  <c r="E7" i="28"/>
  <c r="E16" i="17"/>
  <c r="E15" i="28"/>
  <c r="E44" i="17"/>
  <c r="E43" i="28"/>
  <c r="E48" i="17"/>
  <c r="E47" i="28"/>
  <c r="E56" i="17"/>
  <c r="E55" i="28"/>
  <c r="E20" i="17"/>
  <c r="E19" i="28"/>
  <c r="E25" i="17"/>
  <c r="E24" i="28"/>
  <c r="E33" i="17"/>
  <c r="E32" i="28"/>
  <c r="E41" i="17"/>
  <c r="E40" i="28"/>
  <c r="E15" i="17"/>
  <c r="E14" i="28"/>
  <c r="E36" i="17"/>
  <c r="E35" i="28"/>
  <c r="E10" i="17"/>
  <c r="E9" i="28"/>
  <c r="E18" i="17"/>
  <c r="E17" i="28"/>
  <c r="E45" i="17"/>
  <c r="E44" i="28"/>
  <c r="E49" i="17"/>
  <c r="E48" i="28"/>
  <c r="E53" i="17"/>
  <c r="E52" i="28"/>
  <c r="E57" i="17"/>
  <c r="E56" i="28"/>
  <c r="E35" i="17"/>
  <c r="E34" i="28"/>
  <c r="E21" i="17"/>
  <c r="E20" i="28"/>
  <c r="E26" i="17"/>
  <c r="E25" i="28"/>
  <c r="E30" i="17"/>
  <c r="E29" i="28"/>
  <c r="E34" i="17"/>
  <c r="E33" i="28"/>
  <c r="E9" i="17"/>
  <c r="E8" i="28"/>
  <c r="E19" i="17"/>
  <c r="E18" i="28"/>
  <c r="E37" i="17"/>
  <c r="E36" i="28"/>
  <c r="E12" i="17"/>
  <c r="E11" i="28"/>
  <c r="E42" i="17"/>
  <c r="E41" i="28"/>
  <c r="E46" i="17"/>
  <c r="E45" i="28"/>
  <c r="E50" i="17"/>
  <c r="E49" i="28"/>
  <c r="E54" i="17"/>
  <c r="E53" i="28"/>
  <c r="E58" i="17"/>
  <c r="E57" i="28"/>
  <c r="E7" i="17"/>
  <c r="E6" i="28"/>
  <c r="T19" i="11"/>
  <c r="T23" i="11"/>
  <c r="T15" i="11"/>
  <c r="T28" i="11"/>
  <c r="T61" i="11"/>
  <c r="T62" i="11"/>
  <c r="T31" i="11"/>
  <c r="T16" i="11"/>
  <c r="T32" i="11"/>
  <c r="T48" i="11"/>
  <c r="T47" i="11"/>
  <c r="T33" i="11"/>
  <c r="T49" i="11"/>
  <c r="T13" i="11"/>
  <c r="T18" i="11"/>
  <c r="T34" i="11"/>
  <c r="T50" i="11"/>
  <c r="T39" i="11"/>
  <c r="T27" i="11"/>
  <c r="T51" i="11"/>
  <c r="T20" i="11"/>
  <c r="T36" i="11"/>
  <c r="T52" i="11"/>
  <c r="T59" i="11"/>
  <c r="T37" i="11"/>
  <c r="T53" i="11"/>
  <c r="T17" i="11"/>
  <c r="T22" i="11"/>
  <c r="T38" i="11"/>
  <c r="T54" i="11"/>
  <c r="T35" i="11"/>
  <c r="T43" i="11"/>
  <c r="T55" i="11"/>
  <c r="T24" i="11"/>
  <c r="T40" i="11"/>
  <c r="T56" i="11"/>
  <c r="T21" i="11"/>
  <c r="T41" i="11"/>
  <c r="T57" i="11"/>
  <c r="T25" i="11"/>
  <c r="T26" i="11"/>
  <c r="T42" i="11"/>
  <c r="T58" i="11"/>
  <c r="T44" i="11"/>
  <c r="T60" i="11"/>
  <c r="T29" i="11"/>
  <c r="T45" i="11"/>
  <c r="T14" i="11"/>
  <c r="T30" i="11"/>
  <c r="T46" i="11"/>
  <c r="L158" i="17"/>
  <c r="L163" i="17"/>
  <c r="I68" i="17"/>
  <c r="I85" i="17"/>
  <c r="I65" i="17"/>
  <c r="I74" i="17"/>
  <c r="I84" i="17"/>
  <c r="I109" i="17"/>
  <c r="I64" i="17"/>
  <c r="I80" i="17"/>
  <c r="I100" i="17"/>
  <c r="I81" i="17"/>
  <c r="I97" i="17"/>
  <c r="I63" i="17"/>
  <c r="I71" i="17"/>
  <c r="I86" i="17"/>
  <c r="I102" i="17"/>
  <c r="I70" i="17"/>
  <c r="I83" i="17"/>
  <c r="I99" i="17"/>
  <c r="I108" i="17"/>
  <c r="I104" i="17"/>
  <c r="I106" i="17"/>
  <c r="I72" i="17"/>
  <c r="I92" i="17"/>
  <c r="I73" i="17"/>
  <c r="I89" i="17"/>
  <c r="I105" i="17"/>
  <c r="I67" i="17"/>
  <c r="I78" i="17"/>
  <c r="I94" i="17"/>
  <c r="I62" i="17"/>
  <c r="I75" i="17"/>
  <c r="I91" i="17"/>
  <c r="I107" i="17"/>
  <c r="I111" i="17"/>
  <c r="I88" i="17"/>
  <c r="I101" i="17"/>
  <c r="I90" i="17"/>
  <c r="I87" i="17"/>
  <c r="I103" i="17"/>
  <c r="I76" i="17"/>
  <c r="I96" i="17"/>
  <c r="I77" i="17"/>
  <c r="I93" i="17"/>
  <c r="I61" i="17"/>
  <c r="I69" i="17"/>
  <c r="I82" i="17"/>
  <c r="I98" i="17"/>
  <c r="I66" i="17"/>
  <c r="I79" i="17"/>
  <c r="I95" i="17"/>
  <c r="I110" i="17"/>
  <c r="I60" i="17"/>
  <c r="Q64" i="11"/>
  <c r="Q65" i="11"/>
  <c r="R64" i="11"/>
  <c r="R65" i="11"/>
  <c r="V65" i="11"/>
  <c r="V64" i="11"/>
  <c r="G54" i="27" l="1"/>
  <c r="H51" i="20"/>
  <c r="G59" i="27"/>
  <c r="H56" i="20"/>
  <c r="P162" i="28"/>
  <c r="AB162" i="28"/>
  <c r="AD162" i="28"/>
  <c r="AC162" i="28"/>
  <c r="P158" i="28"/>
  <c r="AB158" i="28"/>
  <c r="AD158" i="28"/>
  <c r="AC158" i="28"/>
  <c r="P130" i="28"/>
  <c r="AC130" i="28"/>
  <c r="AB130" i="28"/>
  <c r="AD130" i="28"/>
  <c r="P152" i="28"/>
  <c r="AB152" i="28"/>
  <c r="AC152" i="28"/>
  <c r="AD152" i="28"/>
  <c r="P160" i="28"/>
  <c r="AD160" i="28"/>
  <c r="AB160" i="28"/>
  <c r="AC160" i="28"/>
  <c r="P133" i="28"/>
  <c r="AD133" i="28"/>
  <c r="AB133" i="28"/>
  <c r="AC133" i="28"/>
  <c r="P134" i="28"/>
  <c r="AC134" i="28"/>
  <c r="AD134" i="28"/>
  <c r="AB134" i="28"/>
  <c r="P139" i="28"/>
  <c r="AC139" i="28"/>
  <c r="AD139" i="28"/>
  <c r="AB139" i="28"/>
  <c r="P119" i="28"/>
  <c r="AD119" i="28"/>
  <c r="AC119" i="28"/>
  <c r="AB119" i="28"/>
  <c r="P117" i="28"/>
  <c r="AC117" i="28"/>
  <c r="AB117" i="28"/>
  <c r="AD117" i="28"/>
  <c r="P146" i="28"/>
  <c r="AB146" i="28"/>
  <c r="AD146" i="28"/>
  <c r="AC146" i="28"/>
  <c r="P115" i="28"/>
  <c r="AC115" i="28"/>
  <c r="AD115" i="28"/>
  <c r="AB115" i="28"/>
  <c r="P138" i="28"/>
  <c r="AD138" i="28"/>
  <c r="AB138" i="28"/>
  <c r="AC138" i="28"/>
  <c r="P142" i="28"/>
  <c r="AC142" i="28"/>
  <c r="AB142" i="28"/>
  <c r="AD142" i="28"/>
  <c r="P145" i="28"/>
  <c r="AB145" i="28"/>
  <c r="AC145" i="28"/>
  <c r="AD145" i="28"/>
  <c r="P116" i="28"/>
  <c r="AD116" i="28"/>
  <c r="AB116" i="28"/>
  <c r="AC116" i="28"/>
  <c r="P131" i="28"/>
  <c r="AD131" i="28"/>
  <c r="AC131" i="28"/>
  <c r="AB131" i="28"/>
  <c r="P136" i="28"/>
  <c r="AD136" i="28"/>
  <c r="AB136" i="28"/>
  <c r="AC136" i="28"/>
  <c r="P151" i="28"/>
  <c r="AB151" i="28"/>
  <c r="AD151" i="28"/>
  <c r="AC151" i="28"/>
  <c r="P120" i="28"/>
  <c r="AD120" i="28"/>
  <c r="AB120" i="28"/>
  <c r="AC120" i="28"/>
  <c r="P124" i="28"/>
  <c r="AC124" i="28"/>
  <c r="AD124" i="28"/>
  <c r="AB124" i="28"/>
  <c r="P150" i="28"/>
  <c r="AB150" i="28"/>
  <c r="AD150" i="28"/>
  <c r="AC150" i="28"/>
  <c r="P137" i="28"/>
  <c r="AD137" i="28"/>
  <c r="AB137" i="28"/>
  <c r="AC137" i="28"/>
  <c r="P159" i="28"/>
  <c r="AD159" i="28"/>
  <c r="AB159" i="28"/>
  <c r="AC159" i="28"/>
  <c r="P129" i="28"/>
  <c r="AD129" i="28"/>
  <c r="AB129" i="28"/>
  <c r="AC129" i="28"/>
  <c r="P132" i="28"/>
  <c r="AC132" i="28"/>
  <c r="AB132" i="28"/>
  <c r="AD132" i="28"/>
  <c r="P121" i="28"/>
  <c r="AD121" i="28"/>
  <c r="AC121" i="28"/>
  <c r="AB121" i="28"/>
  <c r="P123" i="28"/>
  <c r="AB123" i="28"/>
  <c r="AC123" i="28"/>
  <c r="AD123" i="28"/>
  <c r="P114" i="28"/>
  <c r="AC114" i="28"/>
  <c r="AB114" i="28"/>
  <c r="AD114" i="28"/>
  <c r="P127" i="28"/>
  <c r="AB127" i="28"/>
  <c r="AC127" i="28"/>
  <c r="AD127" i="28"/>
  <c r="P140" i="28"/>
  <c r="AC140" i="28"/>
  <c r="AB140" i="28"/>
  <c r="AD140" i="28"/>
  <c r="P143" i="28"/>
  <c r="AC143" i="28"/>
  <c r="AD143" i="28"/>
  <c r="AB143" i="28"/>
  <c r="P156" i="28"/>
  <c r="AD156" i="28"/>
  <c r="AC156" i="28"/>
  <c r="AB156" i="28"/>
  <c r="P148" i="28"/>
  <c r="AC148" i="28"/>
  <c r="AD148" i="28"/>
  <c r="AB148" i="28"/>
  <c r="P135" i="28"/>
  <c r="AB135" i="28"/>
  <c r="AC135" i="28"/>
  <c r="AD135" i="28"/>
  <c r="P157" i="28"/>
  <c r="AC157" i="28"/>
  <c r="AB157" i="28"/>
  <c r="AD157" i="28"/>
  <c r="P163" i="28"/>
  <c r="AD163" i="28"/>
  <c r="AB163" i="28"/>
  <c r="AC163" i="28"/>
  <c r="P155" i="28"/>
  <c r="AB155" i="28"/>
  <c r="AD155" i="28"/>
  <c r="AC155" i="28"/>
  <c r="P126" i="28"/>
  <c r="AB126" i="28"/>
  <c r="AC126" i="28"/>
  <c r="AD126" i="28"/>
  <c r="P149" i="28"/>
  <c r="AB149" i="28"/>
  <c r="AC149" i="28"/>
  <c r="AD149" i="28"/>
  <c r="P154" i="28"/>
  <c r="AD154" i="28"/>
  <c r="AC154" i="28"/>
  <c r="AB154" i="28"/>
  <c r="P141" i="28"/>
  <c r="AD141" i="28"/>
  <c r="AB141" i="28"/>
  <c r="AC141" i="28"/>
  <c r="P153" i="28"/>
  <c r="AD153" i="28"/>
  <c r="AB153" i="28"/>
  <c r="AC153" i="28"/>
  <c r="P128" i="28"/>
  <c r="AC128" i="28"/>
  <c r="AB128" i="28"/>
  <c r="AD128" i="28"/>
  <c r="P125" i="28"/>
  <c r="AD125" i="28"/>
  <c r="AB125" i="28"/>
  <c r="AC125" i="28"/>
  <c r="P161" i="28"/>
  <c r="AD161" i="28"/>
  <c r="AC161" i="28"/>
  <c r="AB161" i="28"/>
  <c r="P144" i="28"/>
  <c r="AD144" i="28"/>
  <c r="AB144" i="28"/>
  <c r="AC144" i="28"/>
  <c r="P118" i="28"/>
  <c r="AB118" i="28"/>
  <c r="AD118" i="28"/>
  <c r="AC118" i="28"/>
  <c r="P122" i="28"/>
  <c r="AD122" i="28"/>
  <c r="AB122" i="28"/>
  <c r="AC122" i="28"/>
  <c r="P147" i="28"/>
  <c r="AC147" i="28"/>
  <c r="AD147" i="28"/>
  <c r="AB147" i="28"/>
  <c r="M157" i="28"/>
  <c r="M51" i="28"/>
  <c r="M104" i="28"/>
  <c r="M70" i="28"/>
  <c r="M17" i="28"/>
  <c r="M123" i="28"/>
  <c r="M46" i="28"/>
  <c r="M99" i="28"/>
  <c r="M152" i="28"/>
  <c r="M81" i="28"/>
  <c r="M134" i="28"/>
  <c r="M28" i="28"/>
  <c r="M109" i="28"/>
  <c r="M162" i="28"/>
  <c r="M56" i="28"/>
  <c r="M161" i="28"/>
  <c r="M55" i="28"/>
  <c r="M108" i="28"/>
  <c r="M115" i="28"/>
  <c r="M62" i="28"/>
  <c r="M9" i="28"/>
  <c r="M92" i="28"/>
  <c r="M39" i="28"/>
  <c r="M145" i="28"/>
  <c r="M127" i="28"/>
  <c r="M74" i="28"/>
  <c r="M21" i="28"/>
  <c r="M122" i="28"/>
  <c r="M16" i="28"/>
  <c r="M69" i="28"/>
  <c r="M103" i="28"/>
  <c r="M156" i="28"/>
  <c r="M50" i="28"/>
  <c r="M139" i="28"/>
  <c r="M86" i="28"/>
  <c r="M33" i="28"/>
  <c r="M85" i="28"/>
  <c r="M138" i="28"/>
  <c r="M32" i="28"/>
  <c r="M121" i="28"/>
  <c r="M68" i="28"/>
  <c r="M15" i="28"/>
  <c r="M98" i="28"/>
  <c r="M151" i="28"/>
  <c r="M45" i="28"/>
  <c r="M150" i="28"/>
  <c r="M44" i="28"/>
  <c r="M97" i="28"/>
  <c r="M80" i="28"/>
  <c r="M133" i="28"/>
  <c r="M27" i="28"/>
  <c r="M110" i="28"/>
  <c r="M163" i="28"/>
  <c r="M57" i="28"/>
  <c r="M124" i="28"/>
  <c r="M71" i="28"/>
  <c r="M18" i="28"/>
  <c r="M93" i="28"/>
  <c r="M146" i="28"/>
  <c r="M40" i="28"/>
  <c r="M73" i="28"/>
  <c r="M20" i="28"/>
  <c r="M126" i="28"/>
  <c r="M91" i="28"/>
  <c r="M38" i="28"/>
  <c r="M144" i="28"/>
  <c r="M160" i="28"/>
  <c r="M107" i="28"/>
  <c r="M54" i="28"/>
  <c r="M82" i="28"/>
  <c r="M29" i="28"/>
  <c r="M135" i="28"/>
  <c r="M64" i="28"/>
  <c r="M117" i="28"/>
  <c r="M11" i="28"/>
  <c r="M120" i="28"/>
  <c r="M14" i="28"/>
  <c r="M67" i="28"/>
  <c r="M41" i="28"/>
  <c r="M147" i="28"/>
  <c r="M94" i="28"/>
  <c r="M77" i="28"/>
  <c r="M130" i="28"/>
  <c r="M24" i="28"/>
  <c r="M106" i="28"/>
  <c r="M159" i="28"/>
  <c r="M53" i="28"/>
  <c r="M158" i="28"/>
  <c r="M105" i="28"/>
  <c r="M52" i="28"/>
  <c r="M35" i="28"/>
  <c r="M88" i="28"/>
  <c r="M141" i="28"/>
  <c r="M136" i="28"/>
  <c r="M30" i="28"/>
  <c r="M83" i="28"/>
  <c r="M118" i="28"/>
  <c r="M65" i="28"/>
  <c r="M12" i="28"/>
  <c r="M47" i="28"/>
  <c r="M153" i="28"/>
  <c r="M100" i="28"/>
  <c r="M75" i="28"/>
  <c r="M128" i="28"/>
  <c r="M22" i="28"/>
  <c r="M66" i="28"/>
  <c r="M119" i="28"/>
  <c r="M13" i="28"/>
  <c r="M148" i="28"/>
  <c r="M95" i="28"/>
  <c r="M42" i="28"/>
  <c r="M79" i="28"/>
  <c r="M132" i="28"/>
  <c r="M26" i="28"/>
  <c r="M129" i="28"/>
  <c r="M76" i="28"/>
  <c r="M23" i="28"/>
  <c r="M131" i="28"/>
  <c r="M78" i="28"/>
  <c r="M25" i="28"/>
  <c r="M90" i="28"/>
  <c r="M37" i="28"/>
  <c r="M143" i="28"/>
  <c r="M89" i="28"/>
  <c r="M142" i="28"/>
  <c r="M36" i="28"/>
  <c r="M72" i="28"/>
  <c r="M19" i="28"/>
  <c r="M125" i="28"/>
  <c r="M102" i="28"/>
  <c r="M155" i="28"/>
  <c r="M49" i="28"/>
  <c r="M154" i="28"/>
  <c r="M101" i="28"/>
  <c r="M48" i="28"/>
  <c r="M137" i="28"/>
  <c r="M31" i="28"/>
  <c r="M84" i="28"/>
  <c r="M140" i="28"/>
  <c r="M34" i="28"/>
  <c r="M87" i="28"/>
  <c r="M61" i="28"/>
  <c r="M114" i="28"/>
  <c r="M8" i="28"/>
  <c r="M96" i="28"/>
  <c r="M43" i="28"/>
  <c r="M149" i="28"/>
  <c r="M63" i="28"/>
  <c r="M116" i="28"/>
  <c r="M10" i="28"/>
  <c r="X64" i="11"/>
  <c r="X65" i="11"/>
  <c r="AF62" i="11"/>
  <c r="AF61" i="11"/>
  <c r="AF60" i="11"/>
  <c r="AF59" i="11"/>
  <c r="AF58" i="11"/>
  <c r="AF57" i="11"/>
  <c r="AF56" i="11"/>
  <c r="AF55" i="11"/>
  <c r="AF54" i="11"/>
  <c r="AF53" i="11"/>
  <c r="AF52" i="11"/>
  <c r="AF51" i="11"/>
  <c r="AF50" i="11"/>
  <c r="AF49" i="11"/>
  <c r="AF48" i="11"/>
  <c r="AF47" i="11"/>
  <c r="AF46" i="11"/>
  <c r="AF45" i="11"/>
  <c r="AF44" i="11"/>
  <c r="AF43" i="11"/>
  <c r="AF42" i="11"/>
  <c r="AF41" i="11"/>
  <c r="AF40" i="11"/>
  <c r="AF39" i="11"/>
  <c r="AF38" i="11"/>
  <c r="AF37" i="11"/>
  <c r="AF36" i="11"/>
  <c r="AF35" i="11"/>
  <c r="AF34" i="11"/>
  <c r="AF33" i="11"/>
  <c r="AF32" i="11"/>
  <c r="AF31" i="11"/>
  <c r="AF30" i="11"/>
  <c r="AF29" i="11"/>
  <c r="AF28" i="11"/>
  <c r="AF27" i="11"/>
  <c r="AF26" i="11"/>
  <c r="AF25" i="11"/>
  <c r="AF24" i="11"/>
  <c r="AF23" i="11"/>
  <c r="AF22" i="11"/>
  <c r="AF21" i="11"/>
  <c r="AF20" i="11"/>
  <c r="AF19" i="11"/>
  <c r="AF18" i="11"/>
  <c r="AF17" i="11"/>
  <c r="AF16" i="11"/>
  <c r="AF15" i="11"/>
  <c r="AF14" i="11"/>
  <c r="AF13" i="11"/>
  <c r="AF12" i="11"/>
  <c r="D7" i="28" l="1"/>
  <c r="D8" i="17"/>
  <c r="D56" i="17"/>
  <c r="J56" i="17" s="1"/>
  <c r="K56" i="17" s="1"/>
  <c r="L56" i="17" s="1"/>
  <c r="D55" i="28"/>
  <c r="D12" i="17"/>
  <c r="J12" i="17" s="1"/>
  <c r="K12" i="17" s="1"/>
  <c r="L12" i="17" s="1"/>
  <c r="D11" i="28"/>
  <c r="D16" i="17"/>
  <c r="J16" i="17" s="1"/>
  <c r="D15" i="28"/>
  <c r="D20" i="17"/>
  <c r="J20" i="17" s="1"/>
  <c r="D19" i="28"/>
  <c r="D24" i="17"/>
  <c r="J24" i="17" s="1"/>
  <c r="K24" i="17" s="1"/>
  <c r="L24" i="17" s="1"/>
  <c r="D23" i="28"/>
  <c r="D28" i="17"/>
  <c r="J28" i="17" s="1"/>
  <c r="D27" i="28"/>
  <c r="D32" i="17"/>
  <c r="J32" i="17" s="1"/>
  <c r="D31" i="28"/>
  <c r="D36" i="17"/>
  <c r="J36" i="17" s="1"/>
  <c r="D35" i="28"/>
  <c r="D40" i="17"/>
  <c r="J40" i="17" s="1"/>
  <c r="D39" i="28"/>
  <c r="D44" i="17"/>
  <c r="J44" i="17" s="1"/>
  <c r="D43" i="28"/>
  <c r="D48" i="17"/>
  <c r="J48" i="17" s="1"/>
  <c r="D47" i="28"/>
  <c r="D52" i="17"/>
  <c r="J52" i="17" s="1"/>
  <c r="D51" i="28"/>
  <c r="D18" i="17"/>
  <c r="J18" i="17" s="1"/>
  <c r="K18" i="17" s="1"/>
  <c r="L18" i="17" s="1"/>
  <c r="D17" i="28"/>
  <c r="D30" i="17"/>
  <c r="J30" i="17" s="1"/>
  <c r="D29" i="28"/>
  <c r="D42" i="17"/>
  <c r="J42" i="17" s="1"/>
  <c r="D41" i="28"/>
  <c r="D58" i="17"/>
  <c r="J58" i="17" s="1"/>
  <c r="D57" i="28"/>
  <c r="D10" i="17"/>
  <c r="J10" i="17" s="1"/>
  <c r="D9" i="28"/>
  <c r="D14" i="17"/>
  <c r="J14" i="17" s="1"/>
  <c r="D13" i="28"/>
  <c r="D22" i="17"/>
  <c r="J22" i="17" s="1"/>
  <c r="K22" i="17" s="1"/>
  <c r="L22" i="17" s="1"/>
  <c r="D21" i="28"/>
  <c r="D26" i="17"/>
  <c r="J26" i="17" s="1"/>
  <c r="D25" i="28"/>
  <c r="D34" i="17"/>
  <c r="J34" i="17" s="1"/>
  <c r="K34" i="17" s="1"/>
  <c r="L34" i="17" s="1"/>
  <c r="D33" i="28"/>
  <c r="D38" i="17"/>
  <c r="J38" i="17" s="1"/>
  <c r="D37" i="28"/>
  <c r="D46" i="17"/>
  <c r="J46" i="17" s="1"/>
  <c r="D45" i="28"/>
  <c r="D50" i="17"/>
  <c r="J50" i="17" s="1"/>
  <c r="D49" i="28"/>
  <c r="D54" i="17"/>
  <c r="J54" i="17" s="1"/>
  <c r="K54" i="17" s="1"/>
  <c r="L54" i="17" s="1"/>
  <c r="D53" i="28"/>
  <c r="D11" i="17"/>
  <c r="J11" i="17" s="1"/>
  <c r="K11" i="17" s="1"/>
  <c r="L11" i="17" s="1"/>
  <c r="D10" i="28"/>
  <c r="D15" i="17"/>
  <c r="J15" i="17" s="1"/>
  <c r="K15" i="17" s="1"/>
  <c r="L15" i="17" s="1"/>
  <c r="D14" i="28"/>
  <c r="D19" i="17"/>
  <c r="J19" i="17" s="1"/>
  <c r="D18" i="28"/>
  <c r="D23" i="17"/>
  <c r="J23" i="17" s="1"/>
  <c r="K23" i="17" s="1"/>
  <c r="L23" i="17" s="1"/>
  <c r="D22" i="28"/>
  <c r="D27" i="17"/>
  <c r="J27" i="17" s="1"/>
  <c r="D26" i="28"/>
  <c r="D31" i="17"/>
  <c r="J31" i="17" s="1"/>
  <c r="K31" i="17" s="1"/>
  <c r="L31" i="17" s="1"/>
  <c r="D30" i="28"/>
  <c r="D35" i="17"/>
  <c r="J35" i="17" s="1"/>
  <c r="D34" i="28"/>
  <c r="D39" i="17"/>
  <c r="J39" i="17" s="1"/>
  <c r="K39" i="17" s="1"/>
  <c r="L39" i="17" s="1"/>
  <c r="D38" i="28"/>
  <c r="D43" i="17"/>
  <c r="J43" i="17" s="1"/>
  <c r="D42" i="28"/>
  <c r="D47" i="17"/>
  <c r="J47" i="17" s="1"/>
  <c r="K47" i="17" s="1"/>
  <c r="L47" i="17" s="1"/>
  <c r="D46" i="28"/>
  <c r="D51" i="17"/>
  <c r="J51" i="17" s="1"/>
  <c r="D50" i="28"/>
  <c r="D55" i="17"/>
  <c r="J55" i="17" s="1"/>
  <c r="K55" i="17" s="1"/>
  <c r="L55" i="17" s="1"/>
  <c r="D54" i="28"/>
  <c r="D9" i="17"/>
  <c r="J9" i="17" s="1"/>
  <c r="D8" i="28"/>
  <c r="D13" i="17"/>
  <c r="J13" i="17" s="1"/>
  <c r="D12" i="28"/>
  <c r="D17" i="17"/>
  <c r="J17" i="17" s="1"/>
  <c r="D16" i="28"/>
  <c r="D21" i="17"/>
  <c r="J21" i="17" s="1"/>
  <c r="D20" i="28"/>
  <c r="D25" i="17"/>
  <c r="J25" i="17" s="1"/>
  <c r="D24" i="28"/>
  <c r="D29" i="17"/>
  <c r="J29" i="17" s="1"/>
  <c r="D28" i="28"/>
  <c r="D33" i="17"/>
  <c r="J33" i="17" s="1"/>
  <c r="D32" i="28"/>
  <c r="D37" i="17"/>
  <c r="J37" i="17" s="1"/>
  <c r="D36" i="28"/>
  <c r="D41" i="17"/>
  <c r="J41" i="17" s="1"/>
  <c r="K41" i="17" s="1"/>
  <c r="L41" i="17" s="1"/>
  <c r="D40" i="28"/>
  <c r="D45" i="17"/>
  <c r="J45" i="17" s="1"/>
  <c r="D44" i="28"/>
  <c r="D49" i="17"/>
  <c r="J49" i="17" s="1"/>
  <c r="D48" i="28"/>
  <c r="D53" i="17"/>
  <c r="J53" i="17" s="1"/>
  <c r="D52" i="28"/>
  <c r="D57" i="17"/>
  <c r="J57" i="17" s="1"/>
  <c r="D56" i="28"/>
  <c r="AA147" i="28"/>
  <c r="R147" i="28"/>
  <c r="T147" i="28" s="1"/>
  <c r="R44" i="27" s="1"/>
  <c r="V147" i="28"/>
  <c r="AA122" i="28"/>
  <c r="R122" i="28"/>
  <c r="T122" i="28" s="1"/>
  <c r="R19" i="27" s="1"/>
  <c r="V122" i="28"/>
  <c r="AA118" i="28"/>
  <c r="R118" i="28"/>
  <c r="T118" i="28" s="1"/>
  <c r="R15" i="27" s="1"/>
  <c r="V118" i="28"/>
  <c r="AA144" i="28"/>
  <c r="R144" i="28"/>
  <c r="T144" i="28" s="1"/>
  <c r="R41" i="27" s="1"/>
  <c r="V144" i="28"/>
  <c r="AA161" i="28"/>
  <c r="V161" i="28"/>
  <c r="R161" i="28"/>
  <c r="T161" i="28" s="1"/>
  <c r="R58" i="27" s="1"/>
  <c r="AA125" i="28"/>
  <c r="V125" i="28"/>
  <c r="R125" i="28"/>
  <c r="T125" i="28" s="1"/>
  <c r="R22" i="27" s="1"/>
  <c r="AA128" i="28"/>
  <c r="R128" i="28"/>
  <c r="T128" i="28" s="1"/>
  <c r="R25" i="27" s="1"/>
  <c r="V128" i="28"/>
  <c r="AA153" i="28"/>
  <c r="R153" i="28"/>
  <c r="T153" i="28" s="1"/>
  <c r="R50" i="27" s="1"/>
  <c r="V153" i="28"/>
  <c r="AA141" i="28"/>
  <c r="V141" i="28"/>
  <c r="R141" i="28"/>
  <c r="T141" i="28" s="1"/>
  <c r="R38" i="27" s="1"/>
  <c r="AA154" i="28"/>
  <c r="R154" i="28"/>
  <c r="T154" i="28" s="1"/>
  <c r="R51" i="27" s="1"/>
  <c r="V154" i="28"/>
  <c r="AA149" i="28"/>
  <c r="R149" i="28"/>
  <c r="T149" i="28" s="1"/>
  <c r="R46" i="27" s="1"/>
  <c r="V149" i="28"/>
  <c r="AA126" i="28"/>
  <c r="V126" i="28"/>
  <c r="R126" i="28"/>
  <c r="T126" i="28" s="1"/>
  <c r="R23" i="27" s="1"/>
  <c r="AA155" i="28"/>
  <c r="V155" i="28"/>
  <c r="R155" i="28"/>
  <c r="T155" i="28" s="1"/>
  <c r="R52" i="27" s="1"/>
  <c r="R163" i="28"/>
  <c r="T163" i="28" s="1"/>
  <c r="R60" i="27" s="1"/>
  <c r="AA163" i="28"/>
  <c r="V163" i="28"/>
  <c r="AA157" i="28"/>
  <c r="V157" i="28"/>
  <c r="R157" i="28"/>
  <c r="T157" i="28" s="1"/>
  <c r="R54" i="27" s="1"/>
  <c r="AA135" i="28"/>
  <c r="R135" i="28"/>
  <c r="T135" i="28" s="1"/>
  <c r="R32" i="27" s="1"/>
  <c r="V135" i="28"/>
  <c r="AA148" i="28"/>
  <c r="R148" i="28"/>
  <c r="T148" i="28" s="1"/>
  <c r="R45" i="27" s="1"/>
  <c r="V148" i="28"/>
  <c r="AA156" i="28"/>
  <c r="V156" i="28"/>
  <c r="R156" i="28"/>
  <c r="T156" i="28" s="1"/>
  <c r="R53" i="27" s="1"/>
  <c r="AA143" i="28"/>
  <c r="V143" i="28"/>
  <c r="R143" i="28"/>
  <c r="T143" i="28" s="1"/>
  <c r="R40" i="27" s="1"/>
  <c r="AA140" i="28"/>
  <c r="V140" i="28"/>
  <c r="R140" i="28"/>
  <c r="T140" i="28" s="1"/>
  <c r="R37" i="27" s="1"/>
  <c r="AA127" i="28"/>
  <c r="V127" i="28"/>
  <c r="R127" i="28"/>
  <c r="T127" i="28" s="1"/>
  <c r="R24" i="27" s="1"/>
  <c r="AA114" i="28"/>
  <c r="R114" i="28"/>
  <c r="T114" i="28" s="1"/>
  <c r="R11" i="27" s="1"/>
  <c r="V114" i="28"/>
  <c r="AA123" i="28"/>
  <c r="R123" i="28"/>
  <c r="T123" i="28" s="1"/>
  <c r="R20" i="27" s="1"/>
  <c r="V123" i="28"/>
  <c r="AA121" i="28"/>
  <c r="R121" i="28"/>
  <c r="T121" i="28" s="1"/>
  <c r="R18" i="27" s="1"/>
  <c r="V121" i="28"/>
  <c r="AA132" i="28"/>
  <c r="V132" i="28"/>
  <c r="R132" i="28"/>
  <c r="T132" i="28" s="1"/>
  <c r="R29" i="27" s="1"/>
  <c r="AA129" i="28"/>
  <c r="R129" i="28"/>
  <c r="T129" i="28" s="1"/>
  <c r="R26" i="27" s="1"/>
  <c r="V129" i="28"/>
  <c r="AA159" i="28"/>
  <c r="R159" i="28"/>
  <c r="T159" i="28" s="1"/>
  <c r="R56" i="27" s="1"/>
  <c r="V159" i="28"/>
  <c r="AA137" i="28"/>
  <c r="V137" i="28"/>
  <c r="R137" i="28"/>
  <c r="T137" i="28" s="1"/>
  <c r="R34" i="27" s="1"/>
  <c r="AA150" i="28"/>
  <c r="R150" i="28"/>
  <c r="T150" i="28" s="1"/>
  <c r="R47" i="27" s="1"/>
  <c r="V150" i="28"/>
  <c r="AA124" i="28"/>
  <c r="R124" i="28"/>
  <c r="T124" i="28" s="1"/>
  <c r="R21" i="27" s="1"/>
  <c r="V124" i="28"/>
  <c r="AA120" i="28"/>
  <c r="V120" i="28"/>
  <c r="R120" i="28"/>
  <c r="T120" i="28" s="1"/>
  <c r="R17" i="27" s="1"/>
  <c r="AA151" i="28"/>
  <c r="R151" i="28"/>
  <c r="T151" i="28" s="1"/>
  <c r="R48" i="27" s="1"/>
  <c r="V151" i="28"/>
  <c r="AA136" i="28"/>
  <c r="V136" i="28"/>
  <c r="R136" i="28"/>
  <c r="T136" i="28" s="1"/>
  <c r="R33" i="27" s="1"/>
  <c r="AA131" i="28"/>
  <c r="V131" i="28"/>
  <c r="R131" i="28"/>
  <c r="T131" i="28" s="1"/>
  <c r="R28" i="27" s="1"/>
  <c r="AA116" i="28"/>
  <c r="R116" i="28"/>
  <c r="T116" i="28" s="1"/>
  <c r="R13" i="27" s="1"/>
  <c r="V116" i="28"/>
  <c r="AA145" i="28"/>
  <c r="R145" i="28"/>
  <c r="T145" i="28" s="1"/>
  <c r="R42" i="27" s="1"/>
  <c r="V145" i="28"/>
  <c r="AA142" i="28"/>
  <c r="V142" i="28"/>
  <c r="R142" i="28"/>
  <c r="T142" i="28" s="1"/>
  <c r="R39" i="27" s="1"/>
  <c r="AA138" i="28"/>
  <c r="R138" i="28"/>
  <c r="T138" i="28" s="1"/>
  <c r="R35" i="27" s="1"/>
  <c r="V138" i="28"/>
  <c r="AA115" i="28"/>
  <c r="R115" i="28"/>
  <c r="T115" i="28" s="1"/>
  <c r="R12" i="27" s="1"/>
  <c r="V115" i="28"/>
  <c r="AA146" i="28"/>
  <c r="R146" i="28"/>
  <c r="T146" i="28" s="1"/>
  <c r="R43" i="27" s="1"/>
  <c r="V146" i="28"/>
  <c r="AA117" i="28"/>
  <c r="R117" i="28"/>
  <c r="T117" i="28" s="1"/>
  <c r="R14" i="27" s="1"/>
  <c r="V117" i="28"/>
  <c r="AA119" i="28"/>
  <c r="V119" i="28"/>
  <c r="R119" i="28"/>
  <c r="T119" i="28" s="1"/>
  <c r="R16" i="27" s="1"/>
  <c r="AA139" i="28"/>
  <c r="V139" i="28"/>
  <c r="R139" i="28"/>
  <c r="T139" i="28" s="1"/>
  <c r="R36" i="27" s="1"/>
  <c r="AA134" i="28"/>
  <c r="R134" i="28"/>
  <c r="T134" i="28" s="1"/>
  <c r="R31" i="27" s="1"/>
  <c r="V134" i="28"/>
  <c r="AA133" i="28"/>
  <c r="R133" i="28"/>
  <c r="T133" i="28" s="1"/>
  <c r="R30" i="27" s="1"/>
  <c r="V133" i="28"/>
  <c r="AA160" i="28"/>
  <c r="R160" i="28"/>
  <c r="T160" i="28" s="1"/>
  <c r="R57" i="27" s="1"/>
  <c r="V160" i="28"/>
  <c r="AA152" i="28"/>
  <c r="V152" i="28"/>
  <c r="R152" i="28"/>
  <c r="T152" i="28" s="1"/>
  <c r="R49" i="27" s="1"/>
  <c r="AA130" i="28"/>
  <c r="R130" i="28"/>
  <c r="T130" i="28" s="1"/>
  <c r="R27" i="27" s="1"/>
  <c r="V130" i="28"/>
  <c r="AA158" i="28"/>
  <c r="V158" i="28"/>
  <c r="R158" i="28"/>
  <c r="T158" i="28" s="1"/>
  <c r="R55" i="27" s="1"/>
  <c r="AA162" i="28"/>
  <c r="R162" i="28"/>
  <c r="T162" i="28" s="1"/>
  <c r="R59" i="27" s="1"/>
  <c r="V162" i="28"/>
  <c r="Z149" i="28"/>
  <c r="Y149" i="28"/>
  <c r="X149" i="28"/>
  <c r="O149" i="28"/>
  <c r="X140" i="28"/>
  <c r="Z140" i="28"/>
  <c r="Y140" i="28"/>
  <c r="O140" i="28"/>
  <c r="Z155" i="28"/>
  <c r="Y155" i="28"/>
  <c r="X155" i="28"/>
  <c r="O155" i="28"/>
  <c r="Z143" i="28"/>
  <c r="X143" i="28"/>
  <c r="Y143" i="28"/>
  <c r="O143" i="28"/>
  <c r="X129" i="28"/>
  <c r="O129" i="28"/>
  <c r="Z129" i="28"/>
  <c r="Y129" i="28"/>
  <c r="Z119" i="28"/>
  <c r="X119" i="28"/>
  <c r="Y119" i="28"/>
  <c r="O119" i="28"/>
  <c r="X126" i="28"/>
  <c r="Z126" i="28"/>
  <c r="Y126" i="28"/>
  <c r="O126" i="28"/>
  <c r="Y124" i="28"/>
  <c r="X124" i="28"/>
  <c r="Z124" i="28"/>
  <c r="O124" i="28"/>
  <c r="X131" i="28"/>
  <c r="Z131" i="28"/>
  <c r="Y131" i="28"/>
  <c r="O131" i="28"/>
  <c r="Z159" i="28"/>
  <c r="Y159" i="28"/>
  <c r="X159" i="28"/>
  <c r="O159" i="28"/>
  <c r="X117" i="28"/>
  <c r="O117" i="28"/>
  <c r="Z117" i="28"/>
  <c r="Y117" i="28"/>
  <c r="Y138" i="28"/>
  <c r="Z138" i="28"/>
  <c r="X138" i="28"/>
  <c r="O138" i="28"/>
  <c r="X154" i="28"/>
  <c r="Y154" i="28"/>
  <c r="O154" i="28"/>
  <c r="Z154" i="28"/>
  <c r="O125" i="28"/>
  <c r="X125" i="28"/>
  <c r="Y125" i="28"/>
  <c r="Z125" i="28"/>
  <c r="Y148" i="28"/>
  <c r="X148" i="28"/>
  <c r="Z148" i="28"/>
  <c r="O148" i="28"/>
  <c r="X116" i="28"/>
  <c r="Y116" i="28"/>
  <c r="Z116" i="28"/>
  <c r="O116" i="28"/>
  <c r="X137" i="28"/>
  <c r="O137" i="28"/>
  <c r="Z137" i="28"/>
  <c r="Y137" i="28"/>
  <c r="Y128" i="28"/>
  <c r="X128" i="28"/>
  <c r="O128" i="28"/>
  <c r="Z128" i="28"/>
  <c r="Y158" i="28"/>
  <c r="O158" i="28"/>
  <c r="X158" i="28"/>
  <c r="Z158" i="28"/>
  <c r="Z147" i="28"/>
  <c r="X147" i="28"/>
  <c r="Y147" i="28"/>
  <c r="O147" i="28"/>
  <c r="Y120" i="28"/>
  <c r="O120" i="28"/>
  <c r="Z120" i="28"/>
  <c r="X120" i="28"/>
  <c r="O135" i="28"/>
  <c r="X135" i="28"/>
  <c r="Z135" i="28"/>
  <c r="Y135" i="28"/>
  <c r="Y151" i="28"/>
  <c r="Z151" i="28"/>
  <c r="X151" i="28"/>
  <c r="O151" i="28"/>
  <c r="X121" i="28"/>
  <c r="Y121" i="28"/>
  <c r="O121" i="28"/>
  <c r="Z121" i="28"/>
  <c r="O156" i="28"/>
  <c r="X156" i="28"/>
  <c r="Z156" i="28"/>
  <c r="Y156" i="28"/>
  <c r="X122" i="28"/>
  <c r="Z122" i="28"/>
  <c r="Y122" i="28"/>
  <c r="O122" i="28"/>
  <c r="X145" i="28"/>
  <c r="Z145" i="28"/>
  <c r="Y145" i="28"/>
  <c r="O145" i="28"/>
  <c r="X161" i="28"/>
  <c r="Y161" i="28"/>
  <c r="Z161" i="28"/>
  <c r="O161" i="28"/>
  <c r="Z150" i="28"/>
  <c r="Y150" i="28"/>
  <c r="O150" i="28"/>
  <c r="X150" i="28"/>
  <c r="O139" i="28"/>
  <c r="X139" i="28"/>
  <c r="Y139" i="28"/>
  <c r="Z139" i="28"/>
  <c r="Y162" i="28"/>
  <c r="Z162" i="28"/>
  <c r="O162" i="28"/>
  <c r="X162" i="28"/>
  <c r="O123" i="28"/>
  <c r="Y123" i="28"/>
  <c r="X123" i="28"/>
  <c r="Z123" i="28"/>
  <c r="Y114" i="28"/>
  <c r="X114" i="28"/>
  <c r="Z114" i="28"/>
  <c r="O114" i="28"/>
  <c r="X130" i="28"/>
  <c r="Z130" i="28"/>
  <c r="Y130" i="28"/>
  <c r="O130" i="28"/>
  <c r="O160" i="28"/>
  <c r="Z160" i="28"/>
  <c r="Y160" i="28"/>
  <c r="X160" i="28"/>
  <c r="Z146" i="28"/>
  <c r="X146" i="28"/>
  <c r="Y146" i="28"/>
  <c r="O146" i="28"/>
  <c r="X115" i="28"/>
  <c r="Y115" i="28"/>
  <c r="Z115" i="28"/>
  <c r="O115" i="28"/>
  <c r="X134" i="28"/>
  <c r="Z134" i="28"/>
  <c r="Y134" i="28"/>
  <c r="O134" i="28"/>
  <c r="X136" i="28"/>
  <c r="O136" i="28"/>
  <c r="Z136" i="28"/>
  <c r="Y136" i="28"/>
  <c r="X144" i="28"/>
  <c r="Y144" i="28"/>
  <c r="Z144" i="28"/>
  <c r="O144" i="28"/>
  <c r="Z133" i="28"/>
  <c r="Y133" i="28"/>
  <c r="O133" i="28"/>
  <c r="X133" i="28"/>
  <c r="Y142" i="28"/>
  <c r="Z142" i="28"/>
  <c r="X142" i="28"/>
  <c r="O142" i="28"/>
  <c r="Z132" i="28"/>
  <c r="X132" i="28"/>
  <c r="Y132" i="28"/>
  <c r="O132" i="28"/>
  <c r="Y153" i="28"/>
  <c r="X153" i="28"/>
  <c r="Z153" i="28"/>
  <c r="O153" i="28"/>
  <c r="Z118" i="28"/>
  <c r="X118" i="28"/>
  <c r="O118" i="28"/>
  <c r="Y118" i="28"/>
  <c r="Y141" i="28"/>
  <c r="X141" i="28"/>
  <c r="Z141" i="28"/>
  <c r="O141" i="28"/>
  <c r="X163" i="28"/>
  <c r="Z163" i="28"/>
  <c r="Y163" i="28"/>
  <c r="O163" i="28"/>
  <c r="X127" i="28"/>
  <c r="Z127" i="28"/>
  <c r="Y127" i="28"/>
  <c r="O127" i="28"/>
  <c r="O152" i="28"/>
  <c r="Y152" i="28"/>
  <c r="X152" i="28"/>
  <c r="Z152" i="28"/>
  <c r="X157" i="28"/>
  <c r="Z157" i="28"/>
  <c r="O157" i="28"/>
  <c r="Y157" i="28"/>
  <c r="G17" i="17"/>
  <c r="G33" i="17"/>
  <c r="G14" i="17"/>
  <c r="G30" i="17"/>
  <c r="K38" i="17"/>
  <c r="L38" i="17" s="1"/>
  <c r="G38" i="17"/>
  <c r="G58" i="17"/>
  <c r="G9" i="17"/>
  <c r="G19" i="17"/>
  <c r="K27" i="17"/>
  <c r="L27" i="17" s="1"/>
  <c r="K43" i="17"/>
  <c r="L43" i="17" s="1"/>
  <c r="G43" i="17"/>
  <c r="G12" i="17"/>
  <c r="K20" i="17"/>
  <c r="L20" i="17" s="1"/>
  <c r="G20" i="17"/>
  <c r="G24" i="17"/>
  <c r="G28" i="17"/>
  <c r="G36" i="17"/>
  <c r="G40" i="17"/>
  <c r="K52" i="17"/>
  <c r="L52" i="17" s="1"/>
  <c r="G52" i="17"/>
  <c r="G49" i="17"/>
  <c r="K57" i="17"/>
  <c r="L57" i="17" s="1"/>
  <c r="AH65" i="11"/>
  <c r="AB11" i="11"/>
  <c r="G57" i="17" l="1"/>
  <c r="G51" i="17"/>
  <c r="G27" i="17"/>
  <c r="G41" i="17"/>
  <c r="G44" i="17"/>
  <c r="G35" i="17"/>
  <c r="G11" i="17"/>
  <c r="G50" i="17"/>
  <c r="G26" i="17"/>
  <c r="G48" i="17"/>
  <c r="G32" i="17"/>
  <c r="G16" i="17"/>
  <c r="G47" i="17"/>
  <c r="G42" i="17"/>
  <c r="G18" i="17"/>
  <c r="G25" i="17"/>
  <c r="G53" i="17"/>
  <c r="G29" i="17"/>
  <c r="G54" i="17"/>
  <c r="G56" i="17"/>
  <c r="G39" i="17"/>
  <c r="G23" i="17"/>
  <c r="G10" i="17"/>
  <c r="G13" i="17"/>
  <c r="G31" i="17"/>
  <c r="G22" i="17"/>
  <c r="G45" i="17"/>
  <c r="G21" i="17"/>
  <c r="G55" i="17"/>
  <c r="G15" i="17"/>
  <c r="G46" i="17"/>
  <c r="G34" i="17"/>
  <c r="G37" i="17"/>
  <c r="C59" i="27"/>
  <c r="B56" i="20"/>
  <c r="C43" i="27"/>
  <c r="B40" i="20"/>
  <c r="C29" i="27"/>
  <c r="B26" i="20"/>
  <c r="C17" i="27"/>
  <c r="B14" i="20"/>
  <c r="C57" i="27"/>
  <c r="B54" i="20"/>
  <c r="C49" i="27"/>
  <c r="B46" i="20"/>
  <c r="C41" i="27"/>
  <c r="B38" i="20"/>
  <c r="C33" i="27"/>
  <c r="B30" i="20"/>
  <c r="C25" i="27"/>
  <c r="B22" i="20"/>
  <c r="C56" i="27"/>
  <c r="B53" i="20"/>
  <c r="C36" i="27"/>
  <c r="B33" i="20"/>
  <c r="C24" i="27"/>
  <c r="B21" i="20"/>
  <c r="C20" i="27"/>
  <c r="B17" i="20"/>
  <c r="C58" i="27"/>
  <c r="B55" i="20"/>
  <c r="C14" i="27"/>
  <c r="B11" i="20"/>
  <c r="C13" i="27"/>
  <c r="B10" i="20"/>
  <c r="C40" i="27"/>
  <c r="B37" i="20"/>
  <c r="C54" i="27"/>
  <c r="B51" i="20"/>
  <c r="C26" i="27"/>
  <c r="B23" i="20"/>
  <c r="C22" i="27"/>
  <c r="B19" i="20"/>
  <c r="C45" i="27"/>
  <c r="B42" i="20"/>
  <c r="J48" i="28"/>
  <c r="K48" i="28" s="1"/>
  <c r="L48" i="28" s="1"/>
  <c r="H48" i="28"/>
  <c r="G48" i="28"/>
  <c r="J32" i="28"/>
  <c r="K32" i="28" s="1"/>
  <c r="L32" i="28" s="1"/>
  <c r="H32" i="28"/>
  <c r="G32" i="28"/>
  <c r="J16" i="28"/>
  <c r="K16" i="28" s="1"/>
  <c r="L16" i="28" s="1"/>
  <c r="H16" i="28"/>
  <c r="G16" i="28"/>
  <c r="J50" i="28"/>
  <c r="K50" i="28" s="1"/>
  <c r="L50" i="28" s="1"/>
  <c r="H50" i="28"/>
  <c r="G50" i="28"/>
  <c r="J34" i="28"/>
  <c r="K34" i="28" s="1"/>
  <c r="L34" i="28" s="1"/>
  <c r="H34" i="28"/>
  <c r="G34" i="28"/>
  <c r="J18" i="28"/>
  <c r="K18" i="28" s="1"/>
  <c r="L18" i="28" s="1"/>
  <c r="H18" i="28"/>
  <c r="G18" i="28"/>
  <c r="J25" i="28"/>
  <c r="K25" i="28" s="1"/>
  <c r="L25" i="28" s="1"/>
  <c r="H25" i="28"/>
  <c r="G25" i="28"/>
  <c r="J57" i="28"/>
  <c r="K57" i="28" s="1"/>
  <c r="L57" i="28" s="1"/>
  <c r="H57" i="28"/>
  <c r="G57" i="28"/>
  <c r="J29" i="28"/>
  <c r="K29" i="28" s="1"/>
  <c r="L29" i="28" s="1"/>
  <c r="H29" i="28"/>
  <c r="G29" i="28"/>
  <c r="J51" i="28"/>
  <c r="K51" i="28" s="1"/>
  <c r="L51" i="28" s="1"/>
  <c r="H51" i="28"/>
  <c r="G51" i="28"/>
  <c r="J43" i="28"/>
  <c r="K43" i="28" s="1"/>
  <c r="L43" i="28" s="1"/>
  <c r="H43" i="28"/>
  <c r="G43" i="28"/>
  <c r="J35" i="28"/>
  <c r="K35" i="28" s="1"/>
  <c r="L35" i="28" s="1"/>
  <c r="H35" i="28"/>
  <c r="G35" i="28"/>
  <c r="J27" i="28"/>
  <c r="K27" i="28" s="1"/>
  <c r="L27" i="28" s="1"/>
  <c r="H27" i="28"/>
  <c r="G27" i="28"/>
  <c r="J11" i="28"/>
  <c r="K11" i="28" s="1"/>
  <c r="L11" i="28" s="1"/>
  <c r="H11" i="28"/>
  <c r="G11" i="28"/>
  <c r="J56" i="28"/>
  <c r="K56" i="28" s="1"/>
  <c r="L56" i="28" s="1"/>
  <c r="H56" i="28"/>
  <c r="G56" i="28"/>
  <c r="J24" i="28"/>
  <c r="K24" i="28" s="1"/>
  <c r="L24" i="28" s="1"/>
  <c r="H24" i="28"/>
  <c r="G24" i="28"/>
  <c r="J42" i="28"/>
  <c r="K42" i="28" s="1"/>
  <c r="L42" i="28" s="1"/>
  <c r="H42" i="28"/>
  <c r="G42" i="28"/>
  <c r="J26" i="28"/>
  <c r="K26" i="28" s="1"/>
  <c r="L26" i="28" s="1"/>
  <c r="H26" i="28"/>
  <c r="G26" i="28"/>
  <c r="J10" i="28"/>
  <c r="K10" i="28" s="1"/>
  <c r="L10" i="28" s="1"/>
  <c r="H10" i="28"/>
  <c r="G10" i="28"/>
  <c r="J13" i="28"/>
  <c r="K13" i="28" s="1"/>
  <c r="L13" i="28" s="1"/>
  <c r="H13" i="28"/>
  <c r="G13" i="28"/>
  <c r="J19" i="28"/>
  <c r="K19" i="28" s="1"/>
  <c r="L19" i="28" s="1"/>
  <c r="H19" i="28"/>
  <c r="G19" i="28"/>
  <c r="J37" i="28"/>
  <c r="K37" i="28" s="1"/>
  <c r="L37" i="28" s="1"/>
  <c r="H37" i="28"/>
  <c r="G37" i="28"/>
  <c r="J40" i="28"/>
  <c r="K40" i="28" s="1"/>
  <c r="L40" i="28" s="1"/>
  <c r="H40" i="28"/>
  <c r="G40" i="28"/>
  <c r="J8" i="28"/>
  <c r="K8" i="28" s="1"/>
  <c r="L8" i="28" s="1"/>
  <c r="H8" i="28"/>
  <c r="G8" i="28"/>
  <c r="J49" i="28"/>
  <c r="K49" i="28" s="1"/>
  <c r="L49" i="28" s="1"/>
  <c r="H49" i="28"/>
  <c r="G49" i="28"/>
  <c r="J8" i="17"/>
  <c r="K8" i="17" s="1"/>
  <c r="L8" i="17" s="1"/>
  <c r="H8" i="17"/>
  <c r="G8" i="17"/>
  <c r="J52" i="28"/>
  <c r="K52" i="28" s="1"/>
  <c r="L52" i="28" s="1"/>
  <c r="H52" i="28"/>
  <c r="G52" i="28"/>
  <c r="J44" i="28"/>
  <c r="K44" i="28" s="1"/>
  <c r="L44" i="28" s="1"/>
  <c r="H44" i="28"/>
  <c r="G44" i="28"/>
  <c r="J36" i="28"/>
  <c r="K36" i="28" s="1"/>
  <c r="L36" i="28" s="1"/>
  <c r="H36" i="28"/>
  <c r="G36" i="28"/>
  <c r="J28" i="28"/>
  <c r="K28" i="28" s="1"/>
  <c r="L28" i="28" s="1"/>
  <c r="H28" i="28"/>
  <c r="G28" i="28"/>
  <c r="J20" i="28"/>
  <c r="K20" i="28" s="1"/>
  <c r="L20" i="28" s="1"/>
  <c r="H20" i="28"/>
  <c r="G20" i="28"/>
  <c r="J12" i="28"/>
  <c r="K12" i="28" s="1"/>
  <c r="L12" i="28" s="1"/>
  <c r="H12" i="28"/>
  <c r="G12" i="28"/>
  <c r="J54" i="28"/>
  <c r="K54" i="28" s="1"/>
  <c r="L54" i="28" s="1"/>
  <c r="H54" i="28"/>
  <c r="G54" i="28"/>
  <c r="J46" i="28"/>
  <c r="K46" i="28" s="1"/>
  <c r="L46" i="28" s="1"/>
  <c r="H46" i="28"/>
  <c r="G46" i="28"/>
  <c r="J38" i="28"/>
  <c r="K38" i="28" s="1"/>
  <c r="L38" i="28" s="1"/>
  <c r="H38" i="28"/>
  <c r="G38" i="28"/>
  <c r="J30" i="28"/>
  <c r="K30" i="28" s="1"/>
  <c r="L30" i="28" s="1"/>
  <c r="H30" i="28"/>
  <c r="G30" i="28"/>
  <c r="J22" i="28"/>
  <c r="K22" i="28" s="1"/>
  <c r="L22" i="28" s="1"/>
  <c r="H22" i="28"/>
  <c r="G22" i="28"/>
  <c r="J14" i="28"/>
  <c r="K14" i="28" s="1"/>
  <c r="L14" i="28" s="1"/>
  <c r="H14" i="28"/>
  <c r="G14" i="28"/>
  <c r="J53" i="28"/>
  <c r="K53" i="28" s="1"/>
  <c r="L53" i="28" s="1"/>
  <c r="H53" i="28"/>
  <c r="G53" i="28"/>
  <c r="J45" i="28"/>
  <c r="K45" i="28" s="1"/>
  <c r="L45" i="28" s="1"/>
  <c r="H45" i="28"/>
  <c r="G45" i="28"/>
  <c r="J33" i="28"/>
  <c r="K33" i="28" s="1"/>
  <c r="L33" i="28" s="1"/>
  <c r="H33" i="28"/>
  <c r="G33" i="28"/>
  <c r="J21" i="28"/>
  <c r="K21" i="28" s="1"/>
  <c r="L21" i="28" s="1"/>
  <c r="H21" i="28"/>
  <c r="G21" i="28"/>
  <c r="J9" i="28"/>
  <c r="K9" i="28" s="1"/>
  <c r="L9" i="28" s="1"/>
  <c r="H9" i="28"/>
  <c r="G9" i="28"/>
  <c r="J41" i="28"/>
  <c r="K41" i="28" s="1"/>
  <c r="L41" i="28" s="1"/>
  <c r="H41" i="28"/>
  <c r="G41" i="28"/>
  <c r="J17" i="28"/>
  <c r="K17" i="28" s="1"/>
  <c r="L17" i="28" s="1"/>
  <c r="H17" i="28"/>
  <c r="G17" i="28"/>
  <c r="J47" i="28"/>
  <c r="K47" i="28" s="1"/>
  <c r="L47" i="28" s="1"/>
  <c r="H47" i="28"/>
  <c r="G47" i="28"/>
  <c r="J39" i="28"/>
  <c r="K39" i="28" s="1"/>
  <c r="L39" i="28" s="1"/>
  <c r="H39" i="28"/>
  <c r="G39" i="28"/>
  <c r="J31" i="28"/>
  <c r="K31" i="28" s="1"/>
  <c r="L31" i="28" s="1"/>
  <c r="H31" i="28"/>
  <c r="G31" i="28"/>
  <c r="J23" i="28"/>
  <c r="K23" i="28" s="1"/>
  <c r="L23" i="28" s="1"/>
  <c r="H23" i="28"/>
  <c r="G23" i="28"/>
  <c r="J15" i="28"/>
  <c r="K15" i="28" s="1"/>
  <c r="L15" i="28" s="1"/>
  <c r="H15" i="28"/>
  <c r="G15" i="28"/>
  <c r="J55" i="28"/>
  <c r="K55" i="28" s="1"/>
  <c r="L55" i="28" s="1"/>
  <c r="H55" i="28"/>
  <c r="G55" i="28"/>
  <c r="J7" i="28"/>
  <c r="H7" i="28"/>
  <c r="G7" i="28"/>
  <c r="U124" i="28"/>
  <c r="Q124" i="28"/>
  <c r="S124" i="28" s="1"/>
  <c r="P21" i="27" s="1"/>
  <c r="W124" i="28"/>
  <c r="U155" i="28"/>
  <c r="W155" i="28"/>
  <c r="Q155" i="28"/>
  <c r="S155" i="28" s="1"/>
  <c r="P52" i="27" s="1"/>
  <c r="U134" i="28"/>
  <c r="W134" i="28"/>
  <c r="Q134" i="28"/>
  <c r="S134" i="28" s="1"/>
  <c r="P31" i="27" s="1"/>
  <c r="W115" i="28"/>
  <c r="U115" i="28"/>
  <c r="Q115" i="28"/>
  <c r="S115" i="28" s="1"/>
  <c r="P12" i="27" s="1"/>
  <c r="Q146" i="28"/>
  <c r="S146" i="28" s="1"/>
  <c r="P43" i="27" s="1"/>
  <c r="W146" i="28"/>
  <c r="U146" i="28"/>
  <c r="U130" i="28"/>
  <c r="W130" i="28"/>
  <c r="Q130" i="28"/>
  <c r="S130" i="28" s="1"/>
  <c r="P27" i="27" s="1"/>
  <c r="U114" i="28"/>
  <c r="Q114" i="28"/>
  <c r="S114" i="28" s="1"/>
  <c r="P11" i="27" s="1"/>
  <c r="W114" i="28"/>
  <c r="Q161" i="28"/>
  <c r="S161" i="28" s="1"/>
  <c r="P58" i="27" s="1"/>
  <c r="U161" i="28"/>
  <c r="W161" i="28"/>
  <c r="U145" i="28"/>
  <c r="W145" i="28"/>
  <c r="Q145" i="28"/>
  <c r="S145" i="28" s="1"/>
  <c r="P42" i="27" s="1"/>
  <c r="Q122" i="28"/>
  <c r="S122" i="28" s="1"/>
  <c r="P19" i="27" s="1"/>
  <c r="U122" i="28"/>
  <c r="W122" i="28"/>
  <c r="Q151" i="28"/>
  <c r="S151" i="28" s="1"/>
  <c r="P48" i="27" s="1"/>
  <c r="U151" i="28"/>
  <c r="W151" i="28"/>
  <c r="W147" i="28"/>
  <c r="Q147" i="28"/>
  <c r="S147" i="28" s="1"/>
  <c r="P44" i="27" s="1"/>
  <c r="U147" i="28"/>
  <c r="U116" i="28"/>
  <c r="Q116" i="28"/>
  <c r="S116" i="28" s="1"/>
  <c r="P13" i="27" s="1"/>
  <c r="W116" i="28"/>
  <c r="Q125" i="28"/>
  <c r="S125" i="28" s="1"/>
  <c r="P22" i="27" s="1"/>
  <c r="W125" i="28"/>
  <c r="U125" i="28"/>
  <c r="Q156" i="28"/>
  <c r="S156" i="28" s="1"/>
  <c r="P53" i="27" s="1"/>
  <c r="U156" i="28"/>
  <c r="W156" i="28"/>
  <c r="U135" i="28"/>
  <c r="Q135" i="28"/>
  <c r="S135" i="28" s="1"/>
  <c r="P32" i="27" s="1"/>
  <c r="W135" i="28"/>
  <c r="W138" i="28"/>
  <c r="Q138" i="28"/>
  <c r="S138" i="28" s="1"/>
  <c r="P35" i="27" s="1"/>
  <c r="U138" i="28"/>
  <c r="U159" i="28"/>
  <c r="W159" i="28"/>
  <c r="Q159" i="28"/>
  <c r="S159" i="28" s="1"/>
  <c r="P56" i="27" s="1"/>
  <c r="U149" i="28"/>
  <c r="W149" i="28"/>
  <c r="Q149" i="28"/>
  <c r="S149" i="28" s="1"/>
  <c r="P46" i="27" s="1"/>
  <c r="Q127" i="28"/>
  <c r="S127" i="28" s="1"/>
  <c r="P24" i="27" s="1"/>
  <c r="W127" i="28"/>
  <c r="U127" i="28"/>
  <c r="U157" i="28"/>
  <c r="W157" i="28"/>
  <c r="Q157" i="28"/>
  <c r="S157" i="28" s="1"/>
  <c r="P54" i="27" s="1"/>
  <c r="Q118" i="28"/>
  <c r="S118" i="28" s="1"/>
  <c r="P15" i="27" s="1"/>
  <c r="W118" i="28"/>
  <c r="U118" i="28"/>
  <c r="Q133" i="28"/>
  <c r="S133" i="28" s="1"/>
  <c r="P30" i="27" s="1"/>
  <c r="W133" i="28"/>
  <c r="U133" i="28"/>
  <c r="Q162" i="28"/>
  <c r="S162" i="28" s="1"/>
  <c r="P59" i="27" s="1"/>
  <c r="U162" i="28"/>
  <c r="W162" i="28"/>
  <c r="Q150" i="28"/>
  <c r="S150" i="28" s="1"/>
  <c r="P47" i="27" s="1"/>
  <c r="W150" i="28"/>
  <c r="U150" i="28"/>
  <c r="Q121" i="28"/>
  <c r="S121" i="28" s="1"/>
  <c r="P18" i="27" s="1"/>
  <c r="U121" i="28"/>
  <c r="W121" i="28"/>
  <c r="Q128" i="28"/>
  <c r="S128" i="28" s="1"/>
  <c r="P25" i="27" s="1"/>
  <c r="W128" i="28"/>
  <c r="U128" i="28"/>
  <c r="W148" i="28"/>
  <c r="Q148" i="28"/>
  <c r="S148" i="28" s="1"/>
  <c r="P45" i="27" s="1"/>
  <c r="U148" i="28"/>
  <c r="W117" i="28"/>
  <c r="U117" i="28"/>
  <c r="Q117" i="28"/>
  <c r="S117" i="28" s="1"/>
  <c r="P14" i="27" s="1"/>
  <c r="Q129" i="28"/>
  <c r="S129" i="28" s="1"/>
  <c r="P26" i="27" s="1"/>
  <c r="W129" i="28"/>
  <c r="U129" i="28"/>
  <c r="Q152" i="28"/>
  <c r="S152" i="28" s="1"/>
  <c r="P49" i="27" s="1"/>
  <c r="W152" i="28"/>
  <c r="U152" i="28"/>
  <c r="Q160" i="28"/>
  <c r="S160" i="28" s="1"/>
  <c r="P57" i="27" s="1"/>
  <c r="W160" i="28"/>
  <c r="U160" i="28"/>
  <c r="U123" i="28"/>
  <c r="Q123" i="28"/>
  <c r="S123" i="28" s="1"/>
  <c r="P20" i="27" s="1"/>
  <c r="W123" i="28"/>
  <c r="U139" i="28"/>
  <c r="W139" i="28"/>
  <c r="Q139" i="28"/>
  <c r="S139" i="28" s="1"/>
  <c r="P36" i="27" s="1"/>
  <c r="W131" i="28"/>
  <c r="U131" i="28"/>
  <c r="Q131" i="28"/>
  <c r="S131" i="28" s="1"/>
  <c r="P28" i="27" s="1"/>
  <c r="W126" i="28"/>
  <c r="U126" i="28"/>
  <c r="Q126" i="28"/>
  <c r="S126" i="28" s="1"/>
  <c r="P23" i="27" s="1"/>
  <c r="Q119" i="28"/>
  <c r="S119" i="28" s="1"/>
  <c r="P16" i="27" s="1"/>
  <c r="U119" i="28"/>
  <c r="W119" i="28"/>
  <c r="U143" i="28"/>
  <c r="W143" i="28"/>
  <c r="Q143" i="28"/>
  <c r="S143" i="28" s="1"/>
  <c r="P40" i="27" s="1"/>
  <c r="Q140" i="28"/>
  <c r="S140" i="28" s="1"/>
  <c r="P37" i="27" s="1"/>
  <c r="W140" i="28"/>
  <c r="U140" i="28"/>
  <c r="Q163" i="28"/>
  <c r="S163" i="28" s="1"/>
  <c r="P60" i="27" s="1"/>
  <c r="W163" i="28"/>
  <c r="U163" i="28"/>
  <c r="Q141" i="28"/>
  <c r="S141" i="28" s="1"/>
  <c r="P38" i="27" s="1"/>
  <c r="U141" i="28"/>
  <c r="W141" i="28"/>
  <c r="U153" i="28"/>
  <c r="W153" i="28"/>
  <c r="Q153" i="28"/>
  <c r="S153" i="28" s="1"/>
  <c r="P50" i="27" s="1"/>
  <c r="W132" i="28"/>
  <c r="Q132" i="28"/>
  <c r="S132" i="28" s="1"/>
  <c r="P29" i="27" s="1"/>
  <c r="U132" i="28"/>
  <c r="Q142" i="28"/>
  <c r="S142" i="28" s="1"/>
  <c r="P39" i="27" s="1"/>
  <c r="U142" i="28"/>
  <c r="W142" i="28"/>
  <c r="W144" i="28"/>
  <c r="Q144" i="28"/>
  <c r="S144" i="28" s="1"/>
  <c r="P41" i="27" s="1"/>
  <c r="U144" i="28"/>
  <c r="W136" i="28"/>
  <c r="Q136" i="28"/>
  <c r="S136" i="28" s="1"/>
  <c r="P33" i="27" s="1"/>
  <c r="U136" i="28"/>
  <c r="W120" i="28"/>
  <c r="Q120" i="28"/>
  <c r="S120" i="28" s="1"/>
  <c r="P17" i="27" s="1"/>
  <c r="U120" i="28"/>
  <c r="W158" i="28"/>
  <c r="U158" i="28"/>
  <c r="Q158" i="28"/>
  <c r="S158" i="28" s="1"/>
  <c r="P55" i="27" s="1"/>
  <c r="Q137" i="28"/>
  <c r="S137" i="28" s="1"/>
  <c r="P34" i="27" s="1"/>
  <c r="U137" i="28"/>
  <c r="W137" i="28"/>
  <c r="Q154" i="28"/>
  <c r="S154" i="28" s="1"/>
  <c r="P51" i="27" s="1"/>
  <c r="W154" i="28"/>
  <c r="U154" i="28"/>
  <c r="K49" i="17"/>
  <c r="L49" i="17" s="1"/>
  <c r="K40" i="17"/>
  <c r="L40" i="17" s="1"/>
  <c r="K53" i="17"/>
  <c r="L53" i="17" s="1"/>
  <c r="K13" i="17"/>
  <c r="L13" i="17" s="1"/>
  <c r="K44" i="17"/>
  <c r="L44" i="17" s="1"/>
  <c r="K28" i="17"/>
  <c r="L28" i="17" s="1"/>
  <c r="K50" i="17"/>
  <c r="L50" i="17" s="1"/>
  <c r="K37" i="17"/>
  <c r="L37" i="17" s="1"/>
  <c r="K17" i="17"/>
  <c r="L17" i="17" s="1"/>
  <c r="K29" i="17"/>
  <c r="L29" i="17" s="1"/>
  <c r="K48" i="17"/>
  <c r="L48" i="17" s="1"/>
  <c r="K32" i="17"/>
  <c r="L32" i="17" s="1"/>
  <c r="K16" i="17"/>
  <c r="L16" i="17" s="1"/>
  <c r="K45" i="17"/>
  <c r="L45" i="17" s="1"/>
  <c r="K21" i="17"/>
  <c r="L21" i="17" s="1"/>
  <c r="K36" i="17"/>
  <c r="L36" i="17" s="1"/>
  <c r="K51" i="17"/>
  <c r="L51" i="17" s="1"/>
  <c r="K35" i="17"/>
  <c r="L35" i="17" s="1"/>
  <c r="K19" i="17"/>
  <c r="L19" i="17" s="1"/>
  <c r="K58" i="17"/>
  <c r="L58" i="17" s="1"/>
  <c r="K42" i="17"/>
  <c r="L42" i="17" s="1"/>
  <c r="K26" i="17"/>
  <c r="L26" i="17" s="1"/>
  <c r="K10" i="17"/>
  <c r="L10" i="17" s="1"/>
  <c r="K25" i="17"/>
  <c r="L25" i="17" s="1"/>
  <c r="K9" i="17"/>
  <c r="L9" i="17" s="1"/>
  <c r="K46" i="17"/>
  <c r="L46" i="17" s="1"/>
  <c r="K30" i="17"/>
  <c r="L30" i="17" s="1"/>
  <c r="K14" i="17"/>
  <c r="L14" i="17" s="1"/>
  <c r="K33" i="17"/>
  <c r="L33" i="17" s="1"/>
  <c r="AB65" i="11"/>
  <c r="AB64" i="11"/>
  <c r="C60" i="27" l="1"/>
  <c r="B57" i="20"/>
  <c r="C38" i="27"/>
  <c r="B35" i="20"/>
  <c r="C15" i="27"/>
  <c r="B12" i="20"/>
  <c r="C16" i="27"/>
  <c r="B13" i="20"/>
  <c r="C39" i="27"/>
  <c r="B36" i="20"/>
  <c r="C12" i="27"/>
  <c r="B9" i="20"/>
  <c r="C50" i="27"/>
  <c r="B47" i="20"/>
  <c r="C28" i="27"/>
  <c r="B25" i="20"/>
  <c r="C30" i="27"/>
  <c r="B27" i="20"/>
  <c r="C10" i="27"/>
  <c r="B7" i="20"/>
  <c r="C27" i="27"/>
  <c r="B24" i="20"/>
  <c r="C34" i="27"/>
  <c r="B31" i="20"/>
  <c r="C32" i="27"/>
  <c r="B29" i="20"/>
  <c r="C21" i="27"/>
  <c r="B18" i="20"/>
  <c r="C23" i="27"/>
  <c r="B20" i="20"/>
  <c r="C52" i="27"/>
  <c r="B49" i="20"/>
  <c r="C55" i="27"/>
  <c r="B52" i="20"/>
  <c r="C48" i="27"/>
  <c r="B45" i="20"/>
  <c r="C37" i="27"/>
  <c r="B34" i="20"/>
  <c r="C47" i="27"/>
  <c r="B44" i="20"/>
  <c r="C31" i="27"/>
  <c r="B28" i="20"/>
  <c r="C42" i="27"/>
  <c r="B39" i="20"/>
  <c r="C35" i="27"/>
  <c r="B32" i="20"/>
  <c r="C11" i="27"/>
  <c r="B8" i="20"/>
  <c r="C44" i="27"/>
  <c r="B41" i="20"/>
  <c r="C53" i="27"/>
  <c r="B50" i="20"/>
  <c r="C18" i="27"/>
  <c r="B15" i="20"/>
  <c r="C19" i="27"/>
  <c r="B16" i="20"/>
  <c r="C46" i="27"/>
  <c r="B43" i="20"/>
  <c r="C51" i="27"/>
  <c r="B48" i="20"/>
  <c r="K7" i="28"/>
  <c r="Y23" i="28"/>
  <c r="X23" i="28"/>
  <c r="Z23" i="28"/>
  <c r="AC31" i="28"/>
  <c r="AB31" i="28"/>
  <c r="AD31" i="28"/>
  <c r="B12" i="27"/>
  <c r="P9" i="28"/>
  <c r="O9" i="28"/>
  <c r="AD30" i="28"/>
  <c r="AB30" i="28"/>
  <c r="AC30" i="28"/>
  <c r="B23" i="27"/>
  <c r="P20" i="28"/>
  <c r="R20" i="28" s="1"/>
  <c r="T20" i="28" s="1"/>
  <c r="J23" i="27" s="1"/>
  <c r="O20" i="28"/>
  <c r="AC44" i="28"/>
  <c r="AB44" i="28"/>
  <c r="AD44" i="28"/>
  <c r="Z49" i="28"/>
  <c r="Y49" i="28"/>
  <c r="X49" i="28"/>
  <c r="AB13" i="28"/>
  <c r="AD13" i="28"/>
  <c r="AC13" i="28"/>
  <c r="AC50" i="28"/>
  <c r="AD50" i="28"/>
  <c r="AB50" i="28"/>
  <c r="B58" i="27"/>
  <c r="P55" i="28"/>
  <c r="R55" i="28" s="1"/>
  <c r="T55" i="28" s="1"/>
  <c r="J58" i="27" s="1"/>
  <c r="O55" i="28"/>
  <c r="Q55" i="28" s="1"/>
  <c r="S55" i="28" s="1"/>
  <c r="H58" i="27" s="1"/>
  <c r="Y17" i="28"/>
  <c r="Z17" i="28"/>
  <c r="X17" i="28"/>
  <c r="AB45" i="28"/>
  <c r="AD45" i="28"/>
  <c r="AC45" i="28"/>
  <c r="B41" i="27"/>
  <c r="P38" i="28"/>
  <c r="R38" i="28" s="1"/>
  <c r="T38" i="28" s="1"/>
  <c r="J41" i="27" s="1"/>
  <c r="O38" i="28"/>
  <c r="AD12" i="28"/>
  <c r="AC12" i="28"/>
  <c r="AB12" i="28"/>
  <c r="B55" i="27"/>
  <c r="P52" i="28"/>
  <c r="R52" i="28" s="1"/>
  <c r="T52" i="28" s="1"/>
  <c r="J55" i="27" s="1"/>
  <c r="O52" i="28"/>
  <c r="AC8" i="28"/>
  <c r="AD8" i="28"/>
  <c r="AB8" i="28"/>
  <c r="X19" i="28"/>
  <c r="Z19" i="28"/>
  <c r="Y19" i="28"/>
  <c r="B13" i="27"/>
  <c r="P10" i="28"/>
  <c r="R10" i="28" s="1"/>
  <c r="T10" i="28" s="1"/>
  <c r="J13" i="27" s="1"/>
  <c r="O10" i="28"/>
  <c r="Z42" i="28"/>
  <c r="Y42" i="28"/>
  <c r="X42" i="28"/>
  <c r="AC24" i="28"/>
  <c r="AB24" i="28"/>
  <c r="AD24" i="28"/>
  <c r="B59" i="27"/>
  <c r="P56" i="28"/>
  <c r="R56" i="28" s="1"/>
  <c r="T56" i="28" s="1"/>
  <c r="J59" i="27" s="1"/>
  <c r="O56" i="28"/>
  <c r="Y27" i="28"/>
  <c r="X27" i="28"/>
  <c r="Z27" i="28"/>
  <c r="AD35" i="28"/>
  <c r="AC35" i="28"/>
  <c r="AB35" i="28"/>
  <c r="B46" i="27"/>
  <c r="P43" i="28"/>
  <c r="R43" i="28" s="1"/>
  <c r="T43" i="28" s="1"/>
  <c r="J46" i="27" s="1"/>
  <c r="O43" i="28"/>
  <c r="Y29" i="28"/>
  <c r="Z29" i="28"/>
  <c r="X29" i="28"/>
  <c r="AD57" i="28"/>
  <c r="AC57" i="28"/>
  <c r="AB57" i="28"/>
  <c r="B28" i="27"/>
  <c r="P25" i="28"/>
  <c r="R25" i="28" s="1"/>
  <c r="T25" i="28" s="1"/>
  <c r="J28" i="27" s="1"/>
  <c r="O25" i="28"/>
  <c r="X34" i="28"/>
  <c r="Y34" i="28"/>
  <c r="Z34" i="28"/>
  <c r="Y48" i="28"/>
  <c r="Z48" i="28"/>
  <c r="X48" i="28"/>
  <c r="B42" i="27"/>
  <c r="P39" i="28"/>
  <c r="R39" i="28" s="1"/>
  <c r="T39" i="28" s="1"/>
  <c r="J42" i="27" s="1"/>
  <c r="O39" i="28"/>
  <c r="AB41" i="28"/>
  <c r="AD41" i="28"/>
  <c r="AC41" i="28"/>
  <c r="X33" i="28"/>
  <c r="Y33" i="28"/>
  <c r="Z33" i="28"/>
  <c r="B56" i="27"/>
  <c r="P53" i="28"/>
  <c r="O53" i="28"/>
  <c r="X22" i="28"/>
  <c r="Z22" i="28"/>
  <c r="Y22" i="28"/>
  <c r="Z54" i="28"/>
  <c r="Y54" i="28"/>
  <c r="X54" i="28"/>
  <c r="Y36" i="28"/>
  <c r="Z36" i="28"/>
  <c r="X36" i="28"/>
  <c r="B43" i="27"/>
  <c r="P40" i="28"/>
  <c r="O40" i="28"/>
  <c r="B19" i="27"/>
  <c r="P16" i="28"/>
  <c r="R16" i="28" s="1"/>
  <c r="T16" i="28" s="1"/>
  <c r="J19" i="27" s="1"/>
  <c r="O16" i="28"/>
  <c r="AB55" i="28"/>
  <c r="AD55" i="28"/>
  <c r="AC55" i="28"/>
  <c r="B18" i="27"/>
  <c r="P15" i="28"/>
  <c r="R15" i="28" s="1"/>
  <c r="T15" i="28" s="1"/>
  <c r="J18" i="27" s="1"/>
  <c r="O15" i="28"/>
  <c r="X31" i="28"/>
  <c r="Z31" i="28"/>
  <c r="Y31" i="28"/>
  <c r="AD39" i="28"/>
  <c r="AC39" i="28"/>
  <c r="AB39" i="28"/>
  <c r="B50" i="27"/>
  <c r="P47" i="28"/>
  <c r="O47" i="28"/>
  <c r="X41" i="28"/>
  <c r="Y41" i="28"/>
  <c r="Z41" i="28"/>
  <c r="AC9" i="28"/>
  <c r="AB9" i="28"/>
  <c r="AD9" i="28"/>
  <c r="R9" i="28"/>
  <c r="T9" i="28" s="1"/>
  <c r="J12" i="27" s="1"/>
  <c r="B24" i="27"/>
  <c r="P21" i="28"/>
  <c r="R21" i="28" s="1"/>
  <c r="T21" i="28" s="1"/>
  <c r="J24" i="27" s="1"/>
  <c r="O21" i="28"/>
  <c r="Z45" i="28"/>
  <c r="Y45" i="28"/>
  <c r="X45" i="28"/>
  <c r="AD53" i="28"/>
  <c r="AC53" i="28"/>
  <c r="AB53" i="28"/>
  <c r="R53" i="28"/>
  <c r="T53" i="28" s="1"/>
  <c r="J56" i="27" s="1"/>
  <c r="B17" i="27"/>
  <c r="P14" i="28"/>
  <c r="O14" i="28"/>
  <c r="Z30" i="28"/>
  <c r="Y30" i="28"/>
  <c r="X30" i="28"/>
  <c r="AC38" i="28"/>
  <c r="AB38" i="28"/>
  <c r="AD38" i="28"/>
  <c r="B49" i="27"/>
  <c r="P46" i="28"/>
  <c r="O46" i="28"/>
  <c r="X12" i="28"/>
  <c r="Y12" i="28"/>
  <c r="Z12" i="28"/>
  <c r="AD20" i="28"/>
  <c r="AB20" i="28"/>
  <c r="AC20" i="28"/>
  <c r="B31" i="27"/>
  <c r="P28" i="28"/>
  <c r="O28" i="28"/>
  <c r="Z44" i="28"/>
  <c r="X44" i="28"/>
  <c r="Y44" i="28"/>
  <c r="AD52" i="28"/>
  <c r="AC52" i="28"/>
  <c r="AB52" i="28"/>
  <c r="Y8" i="28"/>
  <c r="Z8" i="28"/>
  <c r="X8" i="28"/>
  <c r="AD40" i="28"/>
  <c r="AC40" i="28"/>
  <c r="AB40" i="28"/>
  <c r="B40" i="27"/>
  <c r="P37" i="28"/>
  <c r="R37" i="28" s="1"/>
  <c r="T37" i="28" s="1"/>
  <c r="J40" i="27" s="1"/>
  <c r="O37" i="28"/>
  <c r="X13" i="28"/>
  <c r="Z13" i="28"/>
  <c r="Y13" i="28"/>
  <c r="AD10" i="28"/>
  <c r="AC10" i="28"/>
  <c r="AB10" i="28"/>
  <c r="B29" i="27"/>
  <c r="P26" i="28"/>
  <c r="R26" i="28" s="1"/>
  <c r="T26" i="28" s="1"/>
  <c r="J29" i="27" s="1"/>
  <c r="O26" i="28"/>
  <c r="Z24" i="28"/>
  <c r="Y24" i="28"/>
  <c r="X24" i="28"/>
  <c r="AD56" i="28"/>
  <c r="AB56" i="28"/>
  <c r="AC56" i="28"/>
  <c r="B14" i="27"/>
  <c r="P11" i="28"/>
  <c r="R11" i="28" s="1"/>
  <c r="T11" i="28" s="1"/>
  <c r="J14" i="27" s="1"/>
  <c r="O11" i="28"/>
  <c r="X35" i="28"/>
  <c r="Z35" i="28"/>
  <c r="Y35" i="28"/>
  <c r="AC43" i="28"/>
  <c r="AB43" i="28"/>
  <c r="AD43" i="28"/>
  <c r="B54" i="27"/>
  <c r="P51" i="28"/>
  <c r="R51" i="28" s="1"/>
  <c r="T51" i="28" s="1"/>
  <c r="J54" i="27" s="1"/>
  <c r="O51" i="28"/>
  <c r="Y57" i="28"/>
  <c r="Z57" i="28"/>
  <c r="X57" i="28"/>
  <c r="AD25" i="28"/>
  <c r="AC25" i="28"/>
  <c r="AB25" i="28"/>
  <c r="B21" i="27"/>
  <c r="P18" i="28"/>
  <c r="R18" i="28" s="1"/>
  <c r="T18" i="28" s="1"/>
  <c r="J21" i="27" s="1"/>
  <c r="O18" i="28"/>
  <c r="X50" i="28"/>
  <c r="Z50" i="28"/>
  <c r="Y50" i="28"/>
  <c r="AC16" i="28"/>
  <c r="AB16" i="28"/>
  <c r="AD16" i="28"/>
  <c r="B35" i="27"/>
  <c r="P32" i="28"/>
  <c r="R32" i="28" s="1"/>
  <c r="T32" i="28" s="1"/>
  <c r="J35" i="27" s="1"/>
  <c r="O32" i="28"/>
  <c r="X15" i="28"/>
  <c r="Z15" i="28"/>
  <c r="Y15" i="28"/>
  <c r="AB23" i="28"/>
  <c r="AD23" i="28"/>
  <c r="AC23" i="28"/>
  <c r="B34" i="27"/>
  <c r="P31" i="28"/>
  <c r="R31" i="28" s="1"/>
  <c r="T31" i="28" s="1"/>
  <c r="J34" i="27" s="1"/>
  <c r="O31" i="28"/>
  <c r="Y47" i="28"/>
  <c r="X47" i="28"/>
  <c r="Z47" i="28"/>
  <c r="AB17" i="28"/>
  <c r="AC17" i="28"/>
  <c r="AD17" i="28"/>
  <c r="B44" i="27"/>
  <c r="P41" i="28"/>
  <c r="R41" i="28" s="1"/>
  <c r="T41" i="28" s="1"/>
  <c r="J44" i="27" s="1"/>
  <c r="O41" i="28"/>
  <c r="Y21" i="28"/>
  <c r="X21" i="28"/>
  <c r="Z21" i="28"/>
  <c r="AB33" i="28"/>
  <c r="AC33" i="28"/>
  <c r="AD33" i="28"/>
  <c r="B48" i="27"/>
  <c r="P45" i="28"/>
  <c r="R45" i="28" s="1"/>
  <c r="T45" i="28" s="1"/>
  <c r="J48" i="27" s="1"/>
  <c r="O45" i="28"/>
  <c r="X14" i="28"/>
  <c r="Z14" i="28"/>
  <c r="Y14" i="28"/>
  <c r="AB22" i="28"/>
  <c r="AC22" i="28"/>
  <c r="AD22" i="28"/>
  <c r="B33" i="27"/>
  <c r="P30" i="28"/>
  <c r="O30" i="28"/>
  <c r="Y46" i="28"/>
  <c r="Z46" i="28"/>
  <c r="X46" i="28"/>
  <c r="AC54" i="28"/>
  <c r="AB54" i="28"/>
  <c r="AD54" i="28"/>
  <c r="B15" i="27"/>
  <c r="P12" i="28"/>
  <c r="R12" i="28" s="1"/>
  <c r="T12" i="28" s="1"/>
  <c r="J15" i="27" s="1"/>
  <c r="O12" i="28"/>
  <c r="X28" i="28"/>
  <c r="Z28" i="28"/>
  <c r="Y28" i="28"/>
  <c r="AB36" i="28"/>
  <c r="AD36" i="28"/>
  <c r="AC36" i="28"/>
  <c r="B47" i="27"/>
  <c r="P44" i="28"/>
  <c r="O44" i="28"/>
  <c r="AC49" i="28"/>
  <c r="AB49" i="28"/>
  <c r="AD49" i="28"/>
  <c r="B11" i="27"/>
  <c r="P8" i="28"/>
  <c r="O8" i="28"/>
  <c r="X37" i="28"/>
  <c r="Z37" i="28"/>
  <c r="Y37" i="28"/>
  <c r="AB19" i="28"/>
  <c r="AD19" i="28"/>
  <c r="AC19" i="28"/>
  <c r="B16" i="27"/>
  <c r="P13" i="28"/>
  <c r="O13" i="28"/>
  <c r="Y26" i="28"/>
  <c r="X26" i="28"/>
  <c r="Z26" i="28"/>
  <c r="AB42" i="28"/>
  <c r="AC42" i="28"/>
  <c r="AD42" i="28"/>
  <c r="B27" i="27"/>
  <c r="P24" i="28"/>
  <c r="R24" i="28" s="1"/>
  <c r="T24" i="28" s="1"/>
  <c r="J27" i="27" s="1"/>
  <c r="O24" i="28"/>
  <c r="Y11" i="28"/>
  <c r="X11" i="28"/>
  <c r="Z11" i="28"/>
  <c r="AC27" i="28"/>
  <c r="AB27" i="28"/>
  <c r="AD27" i="28"/>
  <c r="B38" i="27"/>
  <c r="P35" i="28"/>
  <c r="O35" i="28"/>
  <c r="Y51" i="28"/>
  <c r="Z51" i="28"/>
  <c r="X51" i="28"/>
  <c r="AB29" i="28"/>
  <c r="AC29" i="28"/>
  <c r="AD29" i="28"/>
  <c r="B60" i="27"/>
  <c r="P57" i="28"/>
  <c r="R57" i="28" s="1"/>
  <c r="T57" i="28" s="1"/>
  <c r="J60" i="27" s="1"/>
  <c r="O57" i="28"/>
  <c r="X18" i="28"/>
  <c r="Y18" i="28"/>
  <c r="Z18" i="28"/>
  <c r="AB34" i="28"/>
  <c r="AC34" i="28"/>
  <c r="AD34" i="28"/>
  <c r="B53" i="27"/>
  <c r="P50" i="28"/>
  <c r="O50" i="28"/>
  <c r="Y32" i="28"/>
  <c r="Z32" i="28"/>
  <c r="X32" i="28"/>
  <c r="AB48" i="28"/>
  <c r="AD48" i="28"/>
  <c r="AC48" i="28"/>
  <c r="Z55" i="28"/>
  <c r="Y55" i="28"/>
  <c r="X55" i="28"/>
  <c r="AB15" i="28"/>
  <c r="AC15" i="28"/>
  <c r="AD15" i="28"/>
  <c r="B26" i="27"/>
  <c r="P23" i="28"/>
  <c r="R23" i="28" s="1"/>
  <c r="T23" i="28" s="1"/>
  <c r="J26" i="27" s="1"/>
  <c r="O23" i="28"/>
  <c r="Q23" i="28" s="1"/>
  <c r="S23" i="28" s="1"/>
  <c r="H26" i="27" s="1"/>
  <c r="Y39" i="28"/>
  <c r="X39" i="28"/>
  <c r="Z39" i="28"/>
  <c r="AC47" i="28"/>
  <c r="AD47" i="28"/>
  <c r="AB47" i="28"/>
  <c r="B20" i="27"/>
  <c r="P17" i="28"/>
  <c r="O17" i="28"/>
  <c r="Q17" i="28" s="1"/>
  <c r="S17" i="28" s="1"/>
  <c r="H20" i="27" s="1"/>
  <c r="Y9" i="28"/>
  <c r="Z9" i="28"/>
  <c r="X9" i="28"/>
  <c r="AC21" i="28"/>
  <c r="AB21" i="28"/>
  <c r="AD21" i="28"/>
  <c r="B36" i="27"/>
  <c r="P33" i="28"/>
  <c r="R33" i="28" s="1"/>
  <c r="T33" i="28" s="1"/>
  <c r="J36" i="27" s="1"/>
  <c r="O33" i="28"/>
  <c r="Q33" i="28" s="1"/>
  <c r="S33" i="28" s="1"/>
  <c r="H36" i="27" s="1"/>
  <c r="Z53" i="28"/>
  <c r="Y53" i="28"/>
  <c r="X53" i="28"/>
  <c r="AC14" i="28"/>
  <c r="AB14" i="28"/>
  <c r="AD14" i="28"/>
  <c r="B25" i="27"/>
  <c r="P22" i="28"/>
  <c r="O22" i="28"/>
  <c r="Y38" i="28"/>
  <c r="X38" i="28"/>
  <c r="Z38" i="28"/>
  <c r="AB46" i="28"/>
  <c r="AD46" i="28"/>
  <c r="AC46" i="28"/>
  <c r="R46" i="28"/>
  <c r="T46" i="28" s="1"/>
  <c r="J49" i="27" s="1"/>
  <c r="B57" i="27"/>
  <c r="P54" i="28"/>
  <c r="R54" i="28" s="1"/>
  <c r="T54" i="28" s="1"/>
  <c r="J57" i="27" s="1"/>
  <c r="O54" i="28"/>
  <c r="X20" i="28"/>
  <c r="Y20" i="28"/>
  <c r="Z20" i="28"/>
  <c r="AC28" i="28"/>
  <c r="AD28" i="28"/>
  <c r="AB28" i="28"/>
  <c r="B39" i="27"/>
  <c r="P36" i="28"/>
  <c r="O36" i="28"/>
  <c r="X52" i="28"/>
  <c r="Z52" i="28"/>
  <c r="Y52" i="28"/>
  <c r="B52" i="27"/>
  <c r="P49" i="28"/>
  <c r="R49" i="28" s="1"/>
  <c r="T49" i="28" s="1"/>
  <c r="J52" i="27" s="1"/>
  <c r="O49" i="28"/>
  <c r="Y40" i="28"/>
  <c r="X40" i="28"/>
  <c r="Z40" i="28"/>
  <c r="AD37" i="28"/>
  <c r="AC37" i="28"/>
  <c r="AB37" i="28"/>
  <c r="B22" i="27"/>
  <c r="P19" i="28"/>
  <c r="R19" i="28" s="1"/>
  <c r="T19" i="28" s="1"/>
  <c r="J22" i="27" s="1"/>
  <c r="O19" i="28"/>
  <c r="X10" i="28"/>
  <c r="Y10" i="28"/>
  <c r="Z10" i="28"/>
  <c r="AD26" i="28"/>
  <c r="AB26" i="28"/>
  <c r="AC26" i="28"/>
  <c r="B45" i="27"/>
  <c r="P42" i="28"/>
  <c r="R42" i="28" s="1"/>
  <c r="T42" i="28" s="1"/>
  <c r="J45" i="27" s="1"/>
  <c r="O42" i="28"/>
  <c r="Q42" i="28" s="1"/>
  <c r="S42" i="28" s="1"/>
  <c r="H45" i="27" s="1"/>
  <c r="X56" i="28"/>
  <c r="Y56" i="28"/>
  <c r="Z56" i="28"/>
  <c r="AB11" i="28"/>
  <c r="AD11" i="28"/>
  <c r="AC11" i="28"/>
  <c r="B30" i="27"/>
  <c r="P27" i="28"/>
  <c r="R27" i="28" s="1"/>
  <c r="T27" i="28" s="1"/>
  <c r="J30" i="27" s="1"/>
  <c r="O27" i="28"/>
  <c r="Z43" i="28"/>
  <c r="Y43" i="28"/>
  <c r="X43" i="28"/>
  <c r="AB51" i="28"/>
  <c r="AC51" i="28"/>
  <c r="AD51" i="28"/>
  <c r="B32" i="27"/>
  <c r="P29" i="28"/>
  <c r="R29" i="28" s="1"/>
  <c r="T29" i="28" s="1"/>
  <c r="J32" i="27" s="1"/>
  <c r="O29" i="28"/>
  <c r="Q29" i="28" s="1"/>
  <c r="S29" i="28" s="1"/>
  <c r="H32" i="27" s="1"/>
  <c r="X25" i="28"/>
  <c r="Y25" i="28"/>
  <c r="Z25" i="28"/>
  <c r="AB18" i="28"/>
  <c r="AC18" i="28"/>
  <c r="AD18" i="28"/>
  <c r="B37" i="27"/>
  <c r="P34" i="28"/>
  <c r="O34" i="28"/>
  <c r="Z16" i="28"/>
  <c r="Y16" i="28"/>
  <c r="X16" i="28"/>
  <c r="AD32" i="28"/>
  <c r="AC32" i="28"/>
  <c r="AB32" i="28"/>
  <c r="B51" i="27"/>
  <c r="P48" i="28"/>
  <c r="R48" i="28" s="1"/>
  <c r="T48" i="28" s="1"/>
  <c r="J51" i="27" s="1"/>
  <c r="O48" i="28"/>
  <c r="E111" i="17"/>
  <c r="E110" i="17"/>
  <c r="E109" i="17"/>
  <c r="E108" i="17"/>
  <c r="E107" i="17"/>
  <c r="E106" i="17"/>
  <c r="E105" i="17"/>
  <c r="E104" i="17"/>
  <c r="E103" i="17"/>
  <c r="E102" i="17"/>
  <c r="E101" i="17"/>
  <c r="E100" i="17"/>
  <c r="E99" i="17"/>
  <c r="E98" i="17"/>
  <c r="E97" i="17"/>
  <c r="E96" i="17"/>
  <c r="E95" i="17"/>
  <c r="E94" i="17"/>
  <c r="E93" i="17"/>
  <c r="E92" i="17"/>
  <c r="E91" i="17"/>
  <c r="E90" i="17"/>
  <c r="E89" i="17"/>
  <c r="E84" i="17"/>
  <c r="E85" i="17"/>
  <c r="E77" i="17"/>
  <c r="E69" i="17"/>
  <c r="E61" i="17"/>
  <c r="E79" i="17"/>
  <c r="E71" i="17"/>
  <c r="E63" i="17"/>
  <c r="E88" i="17"/>
  <c r="E80" i="17"/>
  <c r="E72" i="17"/>
  <c r="E64" i="17"/>
  <c r="E81" i="17"/>
  <c r="E73" i="17"/>
  <c r="E86" i="17"/>
  <c r="E78" i="17"/>
  <c r="E70" i="17"/>
  <c r="E62" i="17"/>
  <c r="E87" i="17"/>
  <c r="E66" i="17"/>
  <c r="E82" i="17"/>
  <c r="E76" i="17"/>
  <c r="E74" i="17"/>
  <c r="E67" i="17"/>
  <c r="E83" i="17"/>
  <c r="E75" i="17"/>
  <c r="E68" i="17"/>
  <c r="E65" i="17"/>
  <c r="F57" i="17"/>
  <c r="H57" i="17" s="1"/>
  <c r="F53" i="17"/>
  <c r="H53" i="17" s="1"/>
  <c r="F49" i="17"/>
  <c r="H49" i="17" s="1"/>
  <c r="F45" i="17"/>
  <c r="H45" i="17" s="1"/>
  <c r="F41" i="17"/>
  <c r="H41" i="17" s="1"/>
  <c r="F37" i="17"/>
  <c r="H37" i="17" s="1"/>
  <c r="F30" i="17"/>
  <c r="H30" i="17" s="1"/>
  <c r="F31" i="17"/>
  <c r="H31" i="17" s="1"/>
  <c r="F23" i="17"/>
  <c r="H23" i="17" s="1"/>
  <c r="F15" i="17"/>
  <c r="H15" i="17" s="1"/>
  <c r="F7" i="17"/>
  <c r="C9" i="29" s="1"/>
  <c r="F55" i="17"/>
  <c r="H55" i="17" s="1"/>
  <c r="F51" i="17"/>
  <c r="H51" i="17" s="1"/>
  <c r="F47" i="17"/>
  <c r="H47" i="17" s="1"/>
  <c r="F43" i="17"/>
  <c r="H43" i="17" s="1"/>
  <c r="F39" i="17"/>
  <c r="H39" i="17" s="1"/>
  <c r="F34" i="17"/>
  <c r="H34" i="17" s="1"/>
  <c r="F26" i="17"/>
  <c r="H26" i="17" s="1"/>
  <c r="F18" i="17"/>
  <c r="H18" i="17" s="1"/>
  <c r="F10" i="17"/>
  <c r="H10" i="17" s="1"/>
  <c r="F35" i="17"/>
  <c r="H35" i="17" s="1"/>
  <c r="F27" i="17"/>
  <c r="H27" i="17" s="1"/>
  <c r="F19" i="17"/>
  <c r="H19" i="17" s="1"/>
  <c r="F58" i="17"/>
  <c r="H58" i="17" s="1"/>
  <c r="F54" i="17"/>
  <c r="H54" i="17" s="1"/>
  <c r="F50" i="17"/>
  <c r="H50" i="17" s="1"/>
  <c r="F46" i="17"/>
  <c r="H46" i="17" s="1"/>
  <c r="F42" i="17"/>
  <c r="H42" i="17" s="1"/>
  <c r="F38" i="17"/>
  <c r="H38" i="17" s="1"/>
  <c r="F32" i="17"/>
  <c r="H32" i="17" s="1"/>
  <c r="F24" i="17"/>
  <c r="H24" i="17" s="1"/>
  <c r="F16" i="17"/>
  <c r="H16" i="17" s="1"/>
  <c r="F33" i="17"/>
  <c r="H33" i="17" s="1"/>
  <c r="F25" i="17"/>
  <c r="H25" i="17" s="1"/>
  <c r="F17" i="17"/>
  <c r="H17" i="17" s="1"/>
  <c r="F9" i="17"/>
  <c r="H9" i="17" s="1"/>
  <c r="F40" i="17"/>
  <c r="H40" i="17" s="1"/>
  <c r="F22" i="17"/>
  <c r="H22" i="17" s="1"/>
  <c r="F12" i="17"/>
  <c r="H12" i="17" s="1"/>
  <c r="F44" i="17"/>
  <c r="H44" i="17" s="1"/>
  <c r="F48" i="17"/>
  <c r="H48" i="17" s="1"/>
  <c r="F20" i="17"/>
  <c r="H20" i="17" s="1"/>
  <c r="F13" i="17"/>
  <c r="H13" i="17" s="1"/>
  <c r="F52" i="17"/>
  <c r="H52" i="17" s="1"/>
  <c r="F29" i="17"/>
  <c r="H29" i="17" s="1"/>
  <c r="F56" i="17"/>
  <c r="H56" i="17" s="1"/>
  <c r="F21" i="17"/>
  <c r="H21" i="17" s="1"/>
  <c r="F14" i="17"/>
  <c r="H14" i="17" s="1"/>
  <c r="F11" i="17"/>
  <c r="H11" i="17" s="1"/>
  <c r="F36" i="17"/>
  <c r="H36" i="17" s="1"/>
  <c r="F28" i="17"/>
  <c r="H28" i="17" s="1"/>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AG13" i="11"/>
  <c r="L7" i="28" l="1"/>
  <c r="B10" i="27" s="1"/>
  <c r="AA34" i="28"/>
  <c r="V34" i="28"/>
  <c r="AA22" i="28"/>
  <c r="V22" i="28"/>
  <c r="W24" i="28"/>
  <c r="U24" i="28"/>
  <c r="Q24" i="28"/>
  <c r="S24" i="28" s="1"/>
  <c r="H27" i="27" s="1"/>
  <c r="U8" i="28"/>
  <c r="W8" i="28"/>
  <c r="Q8" i="28"/>
  <c r="S8" i="28" s="1"/>
  <c r="H11" i="27" s="1"/>
  <c r="AA44" i="28"/>
  <c r="V44" i="28"/>
  <c r="AA30" i="28"/>
  <c r="V30" i="28"/>
  <c r="Q51" i="28"/>
  <c r="S51" i="28" s="1"/>
  <c r="H54" i="27" s="1"/>
  <c r="U51" i="28"/>
  <c r="W51" i="28"/>
  <c r="AA47" i="28"/>
  <c r="V47" i="28"/>
  <c r="W34" i="28"/>
  <c r="U34" i="28"/>
  <c r="U27" i="28"/>
  <c r="W27" i="28"/>
  <c r="U19" i="28"/>
  <c r="W19" i="28"/>
  <c r="W36" i="28"/>
  <c r="U36" i="28"/>
  <c r="U22" i="28"/>
  <c r="W22" i="28"/>
  <c r="W17" i="28"/>
  <c r="U17" i="28"/>
  <c r="V50" i="28"/>
  <c r="AA50" i="28"/>
  <c r="V35" i="28"/>
  <c r="AA35" i="28"/>
  <c r="V13" i="28"/>
  <c r="AA13" i="28"/>
  <c r="W44" i="28"/>
  <c r="Q44" i="28"/>
  <c r="S44" i="28" s="1"/>
  <c r="H47" i="27" s="1"/>
  <c r="U44" i="28"/>
  <c r="W30" i="28"/>
  <c r="U30" i="28"/>
  <c r="Q30" i="28"/>
  <c r="S30" i="28" s="1"/>
  <c r="H33" i="27" s="1"/>
  <c r="U41" i="28"/>
  <c r="W41" i="28"/>
  <c r="Q41" i="28"/>
  <c r="S41" i="28" s="1"/>
  <c r="H44" i="27" s="1"/>
  <c r="AA18" i="28"/>
  <c r="V18" i="28"/>
  <c r="V11" i="28"/>
  <c r="AA11" i="28"/>
  <c r="AA37" i="28"/>
  <c r="V37" i="28"/>
  <c r="U28" i="28"/>
  <c r="W28" i="28"/>
  <c r="Q28" i="28"/>
  <c r="S28" i="28" s="1"/>
  <c r="H31" i="27" s="1"/>
  <c r="W14" i="28"/>
  <c r="U14" i="28"/>
  <c r="Q14" i="28"/>
  <c r="S14" i="28" s="1"/>
  <c r="H17" i="27" s="1"/>
  <c r="Q47" i="28"/>
  <c r="S47" i="28" s="1"/>
  <c r="H50" i="27" s="1"/>
  <c r="U47" i="28"/>
  <c r="W47" i="28"/>
  <c r="U16" i="28"/>
  <c r="W16" i="28"/>
  <c r="Q16" i="28"/>
  <c r="S16" i="28" s="1"/>
  <c r="H19" i="27" s="1"/>
  <c r="V40" i="28"/>
  <c r="AA40" i="28"/>
  <c r="U43" i="28"/>
  <c r="Q43" i="28"/>
  <c r="S43" i="28" s="1"/>
  <c r="H46" i="27" s="1"/>
  <c r="W43" i="28"/>
  <c r="AA52" i="28"/>
  <c r="V52" i="28"/>
  <c r="W55" i="28"/>
  <c r="U55" i="28"/>
  <c r="V20" i="28"/>
  <c r="AA20" i="28"/>
  <c r="Q57" i="28"/>
  <c r="S57" i="28" s="1"/>
  <c r="H60" i="27" s="1"/>
  <c r="W57" i="28"/>
  <c r="U57" i="28"/>
  <c r="U26" i="28"/>
  <c r="W26" i="28"/>
  <c r="Q26" i="28"/>
  <c r="S26" i="28" s="1"/>
  <c r="H29" i="27" s="1"/>
  <c r="V14" i="28"/>
  <c r="AA14" i="28"/>
  <c r="AA16" i="28"/>
  <c r="V16" i="28"/>
  <c r="Q39" i="28"/>
  <c r="S39" i="28" s="1"/>
  <c r="H42" i="27" s="1"/>
  <c r="U39" i="28"/>
  <c r="W39" i="28"/>
  <c r="U48" i="28"/>
  <c r="W48" i="28"/>
  <c r="W29" i="28"/>
  <c r="U29" i="28"/>
  <c r="W42" i="28"/>
  <c r="U42" i="28"/>
  <c r="W49" i="28"/>
  <c r="U49" i="28"/>
  <c r="W54" i="28"/>
  <c r="U54" i="28"/>
  <c r="U33" i="28"/>
  <c r="W33" i="28"/>
  <c r="W23" i="28"/>
  <c r="U23" i="28"/>
  <c r="R34" i="28"/>
  <c r="T34" i="28" s="1"/>
  <c r="J37" i="27" s="1"/>
  <c r="AA57" i="28"/>
  <c r="V57" i="28"/>
  <c r="V24" i="28"/>
  <c r="AA24" i="28"/>
  <c r="V8" i="28"/>
  <c r="AA8" i="28"/>
  <c r="U12" i="28"/>
  <c r="W12" i="28"/>
  <c r="Q12" i="28"/>
  <c r="S12" i="28" s="1"/>
  <c r="H15" i="27" s="1"/>
  <c r="U45" i="28"/>
  <c r="W45" i="28"/>
  <c r="Q45" i="28"/>
  <c r="S45" i="28" s="1"/>
  <c r="H48" i="27" s="1"/>
  <c r="Q31" i="28"/>
  <c r="S31" i="28" s="1"/>
  <c r="H34" i="27" s="1"/>
  <c r="W31" i="28"/>
  <c r="U31" i="28"/>
  <c r="V32" i="28"/>
  <c r="AA32" i="28"/>
  <c r="V51" i="28"/>
  <c r="AA51" i="28"/>
  <c r="AA26" i="28"/>
  <c r="V26" i="28"/>
  <c r="R40" i="28"/>
  <c r="T40" i="28" s="1"/>
  <c r="J43" i="27" s="1"/>
  <c r="U46" i="28"/>
  <c r="Q46" i="28"/>
  <c r="S46" i="28" s="1"/>
  <c r="H49" i="27" s="1"/>
  <c r="W46" i="28"/>
  <c r="U21" i="28"/>
  <c r="Q21" i="28"/>
  <c r="S21" i="28" s="1"/>
  <c r="H24" i="27" s="1"/>
  <c r="W21" i="28"/>
  <c r="W15" i="28"/>
  <c r="U15" i="28"/>
  <c r="Q15" i="28"/>
  <c r="S15" i="28" s="1"/>
  <c r="H18" i="27" s="1"/>
  <c r="Q27" i="28"/>
  <c r="S27" i="28" s="1"/>
  <c r="H30" i="27" s="1"/>
  <c r="Q36" i="28"/>
  <c r="S36" i="28" s="1"/>
  <c r="H39" i="27" s="1"/>
  <c r="Q54" i="28"/>
  <c r="S54" i="28" s="1"/>
  <c r="H57" i="27" s="1"/>
  <c r="Q22" i="28"/>
  <c r="S22" i="28" s="1"/>
  <c r="H25" i="27" s="1"/>
  <c r="Q53" i="28"/>
  <c r="S53" i="28" s="1"/>
  <c r="H56" i="27" s="1"/>
  <c r="U53" i="28"/>
  <c r="W53" i="28"/>
  <c r="AA39" i="28"/>
  <c r="V39" i="28"/>
  <c r="Q48" i="28"/>
  <c r="S48" i="28" s="1"/>
  <c r="H51" i="27" s="1"/>
  <c r="Q34" i="28"/>
  <c r="S34" i="28" s="1"/>
  <c r="H37" i="27" s="1"/>
  <c r="W25" i="28"/>
  <c r="Q25" i="28"/>
  <c r="S25" i="28" s="1"/>
  <c r="H28" i="27" s="1"/>
  <c r="U25" i="28"/>
  <c r="Q56" i="28"/>
  <c r="S56" i="28" s="1"/>
  <c r="H59" i="27" s="1"/>
  <c r="W56" i="28"/>
  <c r="U56" i="28"/>
  <c r="AA10" i="28"/>
  <c r="V10" i="28"/>
  <c r="U38" i="28"/>
  <c r="Q38" i="28"/>
  <c r="S38" i="28" s="1"/>
  <c r="H41" i="27" s="1"/>
  <c r="W38" i="28"/>
  <c r="R30" i="28"/>
  <c r="T30" i="28" s="1"/>
  <c r="J33" i="27" s="1"/>
  <c r="W9" i="28"/>
  <c r="Q9" i="28"/>
  <c r="S9" i="28" s="1"/>
  <c r="H12" i="27" s="1"/>
  <c r="U9" i="28"/>
  <c r="AA27" i="28"/>
  <c r="V27" i="28"/>
  <c r="AA19" i="28"/>
  <c r="V19" i="28"/>
  <c r="V36" i="28"/>
  <c r="AA36" i="28"/>
  <c r="AA17" i="28"/>
  <c r="V17" i="28"/>
  <c r="V41" i="28"/>
  <c r="AA41" i="28"/>
  <c r="W32" i="28"/>
  <c r="U32" i="28"/>
  <c r="Q32" i="28"/>
  <c r="S32" i="28" s="1"/>
  <c r="H35" i="27" s="1"/>
  <c r="V28" i="28"/>
  <c r="AA28" i="28"/>
  <c r="V43" i="28"/>
  <c r="AA43" i="28"/>
  <c r="W10" i="28"/>
  <c r="U10" i="28"/>
  <c r="Q10" i="28"/>
  <c r="S10" i="28" s="1"/>
  <c r="H13" i="27" s="1"/>
  <c r="AA55" i="28"/>
  <c r="V55" i="28"/>
  <c r="D62" i="17"/>
  <c r="J62" i="17" s="1"/>
  <c r="K62" i="17" s="1"/>
  <c r="L62" i="17" s="1"/>
  <c r="D61" i="28"/>
  <c r="V48" i="28"/>
  <c r="AA48" i="28"/>
  <c r="V29" i="28"/>
  <c r="AA29" i="28"/>
  <c r="V42" i="28"/>
  <c r="AA42" i="28"/>
  <c r="AA49" i="28"/>
  <c r="V49" i="28"/>
  <c r="R28" i="28"/>
  <c r="T28" i="28" s="1"/>
  <c r="J31" i="27" s="1"/>
  <c r="AA54" i="28"/>
  <c r="V54" i="28"/>
  <c r="R14" i="28"/>
  <c r="T14" i="28" s="1"/>
  <c r="J17" i="27" s="1"/>
  <c r="AA33" i="28"/>
  <c r="V33" i="28"/>
  <c r="R47" i="28"/>
  <c r="T47" i="28" s="1"/>
  <c r="J50" i="27" s="1"/>
  <c r="V23" i="28"/>
  <c r="AA23" i="28"/>
  <c r="U50" i="28"/>
  <c r="W50" i="28"/>
  <c r="Q50" i="28"/>
  <c r="S50" i="28" s="1"/>
  <c r="H53" i="27" s="1"/>
  <c r="W35" i="28"/>
  <c r="Q35" i="28"/>
  <c r="S35" i="28" s="1"/>
  <c r="H38" i="27" s="1"/>
  <c r="U35" i="28"/>
  <c r="W13" i="28"/>
  <c r="U13" i="28"/>
  <c r="Q13" i="28"/>
  <c r="S13" i="28" s="1"/>
  <c r="H16" i="27" s="1"/>
  <c r="R36" i="28"/>
  <c r="T36" i="28" s="1"/>
  <c r="J39" i="27" s="1"/>
  <c r="AA12" i="28"/>
  <c r="V12" i="28"/>
  <c r="R22" i="28"/>
  <c r="T22" i="28" s="1"/>
  <c r="J25" i="27" s="1"/>
  <c r="V45" i="28"/>
  <c r="AA45" i="28"/>
  <c r="R17" i="28"/>
  <c r="T17" i="28" s="1"/>
  <c r="J20" i="27" s="1"/>
  <c r="V31" i="28"/>
  <c r="AA31" i="28"/>
  <c r="W18" i="28"/>
  <c r="U18" i="28"/>
  <c r="Q18" i="28"/>
  <c r="S18" i="28" s="1"/>
  <c r="H21" i="27" s="1"/>
  <c r="Q11" i="28"/>
  <c r="S11" i="28" s="1"/>
  <c r="H14" i="27" s="1"/>
  <c r="W11" i="28"/>
  <c r="U11" i="28"/>
  <c r="U37" i="28"/>
  <c r="W37" i="28"/>
  <c r="Q37" i="28"/>
  <c r="S37" i="28" s="1"/>
  <c r="H40" i="27" s="1"/>
  <c r="AA46" i="28"/>
  <c r="V46" i="28"/>
  <c r="V21" i="28"/>
  <c r="AA21" i="28"/>
  <c r="V15" i="28"/>
  <c r="AA15" i="28"/>
  <c r="Q19" i="28"/>
  <c r="S19" i="28" s="1"/>
  <c r="H22" i="27" s="1"/>
  <c r="Q40" i="28"/>
  <c r="S40" i="28" s="1"/>
  <c r="H43" i="27" s="1"/>
  <c r="U40" i="28"/>
  <c r="W40" i="28"/>
  <c r="AA53" i="28"/>
  <c r="V53" i="28"/>
  <c r="V25" i="28"/>
  <c r="AA25" i="28"/>
  <c r="R35" i="28"/>
  <c r="T35" i="28" s="1"/>
  <c r="J38" i="27" s="1"/>
  <c r="AA56" i="28"/>
  <c r="V56" i="28"/>
  <c r="R8" i="28"/>
  <c r="T8" i="28" s="1"/>
  <c r="J11" i="27" s="1"/>
  <c r="Q52" i="28"/>
  <c r="S52" i="28" s="1"/>
  <c r="H55" i="27" s="1"/>
  <c r="U52" i="28"/>
  <c r="W52" i="28"/>
  <c r="V38" i="28"/>
  <c r="AA38" i="28"/>
  <c r="R50" i="28"/>
  <c r="T50" i="28" s="1"/>
  <c r="J53" i="27" s="1"/>
  <c r="R13" i="28"/>
  <c r="T13" i="28" s="1"/>
  <c r="J16" i="27" s="1"/>
  <c r="Q49" i="28"/>
  <c r="S49" i="28" s="1"/>
  <c r="H52" i="27" s="1"/>
  <c r="R44" i="28"/>
  <c r="T44" i="28" s="1"/>
  <c r="J47" i="27" s="1"/>
  <c r="U20" i="28"/>
  <c r="Q20" i="28"/>
  <c r="S20" i="28" s="1"/>
  <c r="H23" i="27" s="1"/>
  <c r="W20" i="28"/>
  <c r="V9" i="28"/>
  <c r="AA9" i="28"/>
  <c r="AG12" i="11"/>
  <c r="AG14" i="11"/>
  <c r="AG15" i="11"/>
  <c r="AG16" i="11"/>
  <c r="AG17" i="11"/>
  <c r="AG18" i="11"/>
  <c r="AG19" i="11"/>
  <c r="AG20" i="11"/>
  <c r="AG21" i="11"/>
  <c r="AG22" i="11"/>
  <c r="AG23" i="11"/>
  <c r="AG24" i="11"/>
  <c r="AG25" i="11"/>
  <c r="AG26" i="11"/>
  <c r="AG27" i="11"/>
  <c r="AG28" i="11"/>
  <c r="AG29" i="11"/>
  <c r="AG30" i="11"/>
  <c r="AG31" i="11"/>
  <c r="AG32" i="11"/>
  <c r="AG33" i="11"/>
  <c r="AG34" i="11"/>
  <c r="AG35" i="11"/>
  <c r="AG36" i="11"/>
  <c r="AG37" i="11"/>
  <c r="AG38" i="11"/>
  <c r="AG39"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I11" i="11"/>
  <c r="AF11" i="11" s="1"/>
  <c r="D6" i="28" s="1"/>
  <c r="E11" i="27" l="1"/>
  <c r="E8" i="20"/>
  <c r="H62" i="17"/>
  <c r="G62" i="17"/>
  <c r="J6" i="28"/>
  <c r="K6" i="28" s="1"/>
  <c r="L6" i="28" s="1"/>
  <c r="B9" i="27" s="1"/>
  <c r="H6" i="28"/>
  <c r="G6" i="28"/>
  <c r="D104" i="17"/>
  <c r="H104" i="17" s="1"/>
  <c r="D103" i="28"/>
  <c r="D96" i="17"/>
  <c r="G96" i="17" s="1"/>
  <c r="D95" i="28"/>
  <c r="D88" i="17"/>
  <c r="H88" i="17" s="1"/>
  <c r="D87" i="28"/>
  <c r="D80" i="17"/>
  <c r="G80" i="17" s="1"/>
  <c r="D79" i="28"/>
  <c r="D72" i="17"/>
  <c r="H72" i="17" s="1"/>
  <c r="D71" i="28"/>
  <c r="D110" i="17"/>
  <c r="J110" i="17" s="1"/>
  <c r="K110" i="17" s="1"/>
  <c r="L110" i="17" s="1"/>
  <c r="D109" i="28"/>
  <c r="D102" i="17"/>
  <c r="H102" i="17" s="1"/>
  <c r="D101" i="28"/>
  <c r="D94" i="17"/>
  <c r="J94" i="17" s="1"/>
  <c r="K94" i="17" s="1"/>
  <c r="L94" i="17" s="1"/>
  <c r="D93" i="28"/>
  <c r="D90" i="17"/>
  <c r="G90" i="17" s="1"/>
  <c r="D89" i="28"/>
  <c r="D82" i="17"/>
  <c r="G82" i="17" s="1"/>
  <c r="D81" i="28"/>
  <c r="D74" i="17"/>
  <c r="H74" i="17" s="1"/>
  <c r="D73" i="28"/>
  <c r="D66" i="17"/>
  <c r="J66" i="17" s="1"/>
  <c r="K66" i="17" s="1"/>
  <c r="L66" i="17" s="1"/>
  <c r="D65" i="28"/>
  <c r="D109" i="17"/>
  <c r="H109" i="17" s="1"/>
  <c r="D108" i="28"/>
  <c r="D105" i="17"/>
  <c r="J105" i="17" s="1"/>
  <c r="K105" i="17" s="1"/>
  <c r="L105" i="17" s="1"/>
  <c r="D104" i="28"/>
  <c r="D101" i="17"/>
  <c r="H101" i="17" s="1"/>
  <c r="D100" i="28"/>
  <c r="D97" i="17"/>
  <c r="J97" i="17" s="1"/>
  <c r="K97" i="17" s="1"/>
  <c r="L97" i="17" s="1"/>
  <c r="D96" i="28"/>
  <c r="D93" i="17"/>
  <c r="H93" i="17" s="1"/>
  <c r="D92" i="28"/>
  <c r="D89" i="17"/>
  <c r="J89" i="17" s="1"/>
  <c r="K89" i="17" s="1"/>
  <c r="L89" i="17" s="1"/>
  <c r="D88" i="28"/>
  <c r="D85" i="17"/>
  <c r="G85" i="17" s="1"/>
  <c r="D84" i="28"/>
  <c r="D81" i="17"/>
  <c r="J81" i="17" s="1"/>
  <c r="K81" i="17" s="1"/>
  <c r="L81" i="17" s="1"/>
  <c r="D80" i="28"/>
  <c r="D77" i="17"/>
  <c r="H77" i="17" s="1"/>
  <c r="D76" i="28"/>
  <c r="D73" i="17"/>
  <c r="G73" i="17" s="1"/>
  <c r="D72" i="28"/>
  <c r="D69" i="17"/>
  <c r="G69" i="17" s="1"/>
  <c r="D68" i="28"/>
  <c r="D65" i="17"/>
  <c r="J65" i="17" s="1"/>
  <c r="K65" i="17" s="1"/>
  <c r="L65" i="17" s="1"/>
  <c r="D64" i="28"/>
  <c r="D111" i="17"/>
  <c r="G111" i="17" s="1"/>
  <c r="D110" i="28"/>
  <c r="D107" i="17"/>
  <c r="J107" i="17" s="1"/>
  <c r="K107" i="17" s="1"/>
  <c r="L107" i="17" s="1"/>
  <c r="D106" i="28"/>
  <c r="D103" i="17"/>
  <c r="J103" i="17" s="1"/>
  <c r="K103" i="17" s="1"/>
  <c r="L103" i="17" s="1"/>
  <c r="D102" i="28"/>
  <c r="D99" i="17"/>
  <c r="G99" i="17" s="1"/>
  <c r="D98" i="28"/>
  <c r="D95" i="17"/>
  <c r="J95" i="17" s="1"/>
  <c r="K95" i="17" s="1"/>
  <c r="L95" i="17" s="1"/>
  <c r="D94" i="28"/>
  <c r="D91" i="17"/>
  <c r="G91" i="17" s="1"/>
  <c r="D90" i="28"/>
  <c r="D87" i="17"/>
  <c r="J87" i="17" s="1"/>
  <c r="K87" i="17" s="1"/>
  <c r="L87" i="17" s="1"/>
  <c r="D86" i="28"/>
  <c r="D83" i="17"/>
  <c r="G83" i="17" s="1"/>
  <c r="D82" i="28"/>
  <c r="D79" i="17"/>
  <c r="J79" i="17" s="1"/>
  <c r="K79" i="17" s="1"/>
  <c r="L79" i="17" s="1"/>
  <c r="D78" i="28"/>
  <c r="D75" i="17"/>
  <c r="H75" i="17" s="1"/>
  <c r="D74" i="28"/>
  <c r="D71" i="17"/>
  <c r="J71" i="17" s="1"/>
  <c r="D70" i="28"/>
  <c r="D67" i="17"/>
  <c r="G67" i="17" s="1"/>
  <c r="D66" i="28"/>
  <c r="D63" i="17"/>
  <c r="J63" i="17" s="1"/>
  <c r="K63" i="17" s="1"/>
  <c r="L63" i="17" s="1"/>
  <c r="D62" i="28"/>
  <c r="J61" i="28"/>
  <c r="K61" i="28" s="1"/>
  <c r="L61" i="28" s="1"/>
  <c r="G61" i="28"/>
  <c r="H61" i="28"/>
  <c r="D108" i="17"/>
  <c r="H108" i="17" s="1"/>
  <c r="D107" i="28"/>
  <c r="D100" i="17"/>
  <c r="G100" i="17" s="1"/>
  <c r="D99" i="28"/>
  <c r="D92" i="17"/>
  <c r="J92" i="17" s="1"/>
  <c r="K92" i="17" s="1"/>
  <c r="L92" i="17" s="1"/>
  <c r="D91" i="28"/>
  <c r="D84" i="17"/>
  <c r="G84" i="17" s="1"/>
  <c r="D83" i="28"/>
  <c r="D76" i="17"/>
  <c r="G76" i="17" s="1"/>
  <c r="D75" i="28"/>
  <c r="D68" i="17"/>
  <c r="G68" i="17" s="1"/>
  <c r="D67" i="28"/>
  <c r="D64" i="17"/>
  <c r="J64" i="17" s="1"/>
  <c r="K64" i="17" s="1"/>
  <c r="L64" i="17" s="1"/>
  <c r="D63" i="28"/>
  <c r="D106" i="17"/>
  <c r="J106" i="17" s="1"/>
  <c r="K106" i="17" s="1"/>
  <c r="L106" i="17" s="1"/>
  <c r="D105" i="28"/>
  <c r="D98" i="17"/>
  <c r="J98" i="17" s="1"/>
  <c r="K98" i="17" s="1"/>
  <c r="L98" i="17" s="1"/>
  <c r="D97" i="28"/>
  <c r="D86" i="17"/>
  <c r="J86" i="17" s="1"/>
  <c r="K86" i="17" s="1"/>
  <c r="L86" i="17" s="1"/>
  <c r="D85" i="28"/>
  <c r="D78" i="17"/>
  <c r="J78" i="17" s="1"/>
  <c r="K78" i="17" s="1"/>
  <c r="L78" i="17" s="1"/>
  <c r="D77" i="28"/>
  <c r="D70" i="17"/>
  <c r="G70" i="17" s="1"/>
  <c r="D69" i="28"/>
  <c r="D61" i="17"/>
  <c r="H61" i="17" s="1"/>
  <c r="D60" i="28"/>
  <c r="H80" i="17"/>
  <c r="G78" i="17"/>
  <c r="AI64" i="11"/>
  <c r="D7" i="17"/>
  <c r="AG65" i="11"/>
  <c r="W65" i="11"/>
  <c r="W64" i="11"/>
  <c r="AE12" i="11"/>
  <c r="T12" i="11" s="1"/>
  <c r="AD11" i="11"/>
  <c r="H65" i="17" l="1"/>
  <c r="G98" i="17"/>
  <c r="H110" i="17"/>
  <c r="J91" i="17"/>
  <c r="G110" i="17"/>
  <c r="G66" i="17"/>
  <c r="J96" i="17"/>
  <c r="K96" i="17" s="1"/>
  <c r="L96" i="17" s="1"/>
  <c r="E45" i="27" s="1"/>
  <c r="G89" i="17"/>
  <c r="H82" i="17"/>
  <c r="H100" i="17"/>
  <c r="G65" i="17"/>
  <c r="H89" i="17"/>
  <c r="G75" i="17"/>
  <c r="H105" i="17"/>
  <c r="H94" i="17"/>
  <c r="J75" i="17"/>
  <c r="G107" i="17"/>
  <c r="H97" i="17"/>
  <c r="J80" i="17"/>
  <c r="K80" i="17" s="1"/>
  <c r="L80" i="17" s="1"/>
  <c r="E29" i="27" s="1"/>
  <c r="G97" i="17"/>
  <c r="H73" i="17"/>
  <c r="H83" i="17"/>
  <c r="H67" i="17"/>
  <c r="G81" i="17"/>
  <c r="H81" i="17"/>
  <c r="H107" i="17"/>
  <c r="J67" i="17"/>
  <c r="K67" i="17" s="1"/>
  <c r="L67" i="17" s="1"/>
  <c r="E13" i="20" s="1"/>
  <c r="J99" i="17"/>
  <c r="K99" i="17" s="1"/>
  <c r="L99" i="17" s="1"/>
  <c r="E45" i="20" s="1"/>
  <c r="J83" i="17"/>
  <c r="H66" i="17"/>
  <c r="G79" i="17"/>
  <c r="H96" i="17"/>
  <c r="H99" i="17"/>
  <c r="J73" i="17"/>
  <c r="K73" i="17" s="1"/>
  <c r="L73" i="17" s="1"/>
  <c r="E19" i="20" s="1"/>
  <c r="J82" i="17"/>
  <c r="K82" i="17" s="1"/>
  <c r="L82" i="17" s="1"/>
  <c r="E31" i="27" s="1"/>
  <c r="G105" i="17"/>
  <c r="H91" i="17"/>
  <c r="G94" i="17"/>
  <c r="H87" i="17"/>
  <c r="G109" i="17"/>
  <c r="H90" i="17"/>
  <c r="H84" i="17"/>
  <c r="J109" i="17"/>
  <c r="K109" i="17" s="1"/>
  <c r="L109" i="17" s="1"/>
  <c r="E55" i="20" s="1"/>
  <c r="J85" i="17"/>
  <c r="K85" i="17" s="1"/>
  <c r="L85" i="17" s="1"/>
  <c r="E34" i="27" s="1"/>
  <c r="G106" i="17"/>
  <c r="G95" i="17"/>
  <c r="G71" i="17"/>
  <c r="J111" i="17"/>
  <c r="K111" i="17" s="1"/>
  <c r="L111" i="17" s="1"/>
  <c r="G72" i="17"/>
  <c r="H106" i="17"/>
  <c r="J72" i="17"/>
  <c r="K72" i="17" s="1"/>
  <c r="L72" i="17" s="1"/>
  <c r="E18" i="20" s="1"/>
  <c r="J102" i="17"/>
  <c r="K102" i="17" s="1"/>
  <c r="L102" i="17" s="1"/>
  <c r="J101" i="17"/>
  <c r="K101" i="17" s="1"/>
  <c r="L101" i="17" s="1"/>
  <c r="E47" i="20" s="1"/>
  <c r="H85" i="17"/>
  <c r="G101" i="17"/>
  <c r="G87" i="17"/>
  <c r="H111" i="17"/>
  <c r="G88" i="17"/>
  <c r="J104" i="17"/>
  <c r="K104" i="17" s="1"/>
  <c r="L104" i="17" s="1"/>
  <c r="E53" i="27" s="1"/>
  <c r="J90" i="17"/>
  <c r="K90" i="17" s="1"/>
  <c r="L90" i="17" s="1"/>
  <c r="E39" i="27" s="1"/>
  <c r="J69" i="17"/>
  <c r="K69" i="17" s="1"/>
  <c r="L69" i="17" s="1"/>
  <c r="E15" i="20" s="1"/>
  <c r="J77" i="17"/>
  <c r="K77" i="17" s="1"/>
  <c r="L77" i="17" s="1"/>
  <c r="E23" i="20" s="1"/>
  <c r="J93" i="17"/>
  <c r="K93" i="17" s="1"/>
  <c r="L93" i="17" s="1"/>
  <c r="E39" i="20" s="1"/>
  <c r="G74" i="17"/>
  <c r="H63" i="17"/>
  <c r="H95" i="17"/>
  <c r="J88" i="17"/>
  <c r="K88" i="17" s="1"/>
  <c r="L88" i="17" s="1"/>
  <c r="E34" i="20" s="1"/>
  <c r="G102" i="17"/>
  <c r="J74" i="17"/>
  <c r="K74" i="17" s="1"/>
  <c r="L74" i="17" s="1"/>
  <c r="E23" i="27" s="1"/>
  <c r="H86" i="17"/>
  <c r="G104" i="17"/>
  <c r="H69" i="17"/>
  <c r="G63" i="17"/>
  <c r="G77" i="17"/>
  <c r="G93" i="17"/>
  <c r="G103" i="17"/>
  <c r="H68" i="17"/>
  <c r="H103" i="17"/>
  <c r="E21" i="27"/>
  <c r="E30" i="27"/>
  <c r="E27" i="20"/>
  <c r="E46" i="27"/>
  <c r="E43" i="20"/>
  <c r="E14" i="27"/>
  <c r="E11" i="20"/>
  <c r="E22" i="27"/>
  <c r="E15" i="27"/>
  <c r="E12" i="20"/>
  <c r="E12" i="27"/>
  <c r="E9" i="20"/>
  <c r="E28" i="27"/>
  <c r="E25" i="20"/>
  <c r="E36" i="27"/>
  <c r="E33" i="20"/>
  <c r="E44" i="27"/>
  <c r="E41" i="20"/>
  <c r="E52" i="27"/>
  <c r="E49" i="20"/>
  <c r="E28" i="20"/>
  <c r="E35" i="27"/>
  <c r="E32" i="20"/>
  <c r="E55" i="27"/>
  <c r="E52" i="20"/>
  <c r="E38" i="27"/>
  <c r="E35" i="20"/>
  <c r="E54" i="27"/>
  <c r="E51" i="20"/>
  <c r="E59" i="27"/>
  <c r="E56" i="20"/>
  <c r="G86" i="17"/>
  <c r="E56" i="27"/>
  <c r="E53" i="20"/>
  <c r="H70" i="17"/>
  <c r="H79" i="17"/>
  <c r="E43" i="27"/>
  <c r="E40" i="20"/>
  <c r="H71" i="17"/>
  <c r="E27" i="27"/>
  <c r="E24" i="20"/>
  <c r="E47" i="27"/>
  <c r="E44" i="20"/>
  <c r="E13" i="27"/>
  <c r="E10" i="20"/>
  <c r="E41" i="27"/>
  <c r="E38" i="20"/>
  <c r="G108" i="17"/>
  <c r="H92" i="17"/>
  <c r="H78" i="17"/>
  <c r="H64" i="17"/>
  <c r="J76" i="17"/>
  <c r="K76" i="17" s="1"/>
  <c r="L76" i="17" s="1"/>
  <c r="J61" i="17"/>
  <c r="K61" i="17" s="1"/>
  <c r="L61" i="17" s="1"/>
  <c r="G61" i="17"/>
  <c r="H76" i="17"/>
  <c r="J108" i="17"/>
  <c r="K108" i="17" s="1"/>
  <c r="L108" i="17" s="1"/>
  <c r="H98" i="17"/>
  <c r="G64" i="17"/>
  <c r="G92" i="17"/>
  <c r="J66" i="28"/>
  <c r="K66" i="28" s="1"/>
  <c r="L66" i="28" s="1"/>
  <c r="G66" i="28"/>
  <c r="H66" i="28"/>
  <c r="J90" i="28"/>
  <c r="K90" i="28" s="1"/>
  <c r="L90" i="28" s="1"/>
  <c r="G90" i="28"/>
  <c r="H90" i="28"/>
  <c r="J79" i="28"/>
  <c r="K79" i="28" s="1"/>
  <c r="L79" i="28" s="1"/>
  <c r="G79" i="28"/>
  <c r="H79" i="28"/>
  <c r="J68" i="17"/>
  <c r="K68" i="17" s="1"/>
  <c r="L68" i="17" s="1"/>
  <c r="J84" i="17"/>
  <c r="K84" i="17" s="1"/>
  <c r="L84" i="17" s="1"/>
  <c r="J100" i="17"/>
  <c r="K100" i="17" s="1"/>
  <c r="L100" i="17" s="1"/>
  <c r="J70" i="17"/>
  <c r="K70" i="17" s="1"/>
  <c r="L70" i="17" s="1"/>
  <c r="J69" i="28"/>
  <c r="K69" i="28" s="1"/>
  <c r="L69" i="28" s="1"/>
  <c r="G69" i="28"/>
  <c r="H69" i="28"/>
  <c r="J85" i="28"/>
  <c r="K85" i="28" s="1"/>
  <c r="L85" i="28" s="1"/>
  <c r="G85" i="28"/>
  <c r="H85" i="28"/>
  <c r="J105" i="28"/>
  <c r="K105" i="28" s="1"/>
  <c r="L105" i="28" s="1"/>
  <c r="G105" i="28"/>
  <c r="H105" i="28"/>
  <c r="J67" i="28"/>
  <c r="K67" i="28" s="1"/>
  <c r="L67" i="28" s="1"/>
  <c r="G67" i="28"/>
  <c r="H67" i="28"/>
  <c r="J83" i="28"/>
  <c r="K83" i="28" s="1"/>
  <c r="L83" i="28" s="1"/>
  <c r="G83" i="28"/>
  <c r="H83" i="28"/>
  <c r="J99" i="28"/>
  <c r="K99" i="28" s="1"/>
  <c r="L99" i="28" s="1"/>
  <c r="G99" i="28"/>
  <c r="H99" i="28"/>
  <c r="AB61" i="28"/>
  <c r="AD61" i="28"/>
  <c r="AC61" i="28"/>
  <c r="J95" i="28"/>
  <c r="K95" i="28" s="1"/>
  <c r="L95" i="28" s="1"/>
  <c r="G95" i="28"/>
  <c r="H95" i="28"/>
  <c r="M7" i="28"/>
  <c r="M60" i="28"/>
  <c r="M113" i="28"/>
  <c r="J60" i="28"/>
  <c r="K60" i="28" s="1"/>
  <c r="L60" i="28" s="1"/>
  <c r="D10" i="27" s="1"/>
  <c r="G60" i="28"/>
  <c r="H60" i="28"/>
  <c r="J77" i="28"/>
  <c r="K77" i="28" s="1"/>
  <c r="L77" i="28" s="1"/>
  <c r="G77" i="28"/>
  <c r="H77" i="28"/>
  <c r="J97" i="28"/>
  <c r="K97" i="28" s="1"/>
  <c r="L97" i="28" s="1"/>
  <c r="G97" i="28"/>
  <c r="H97" i="28"/>
  <c r="J63" i="28"/>
  <c r="K63" i="28" s="1"/>
  <c r="L63" i="28" s="1"/>
  <c r="G63" i="28"/>
  <c r="H63" i="28"/>
  <c r="J75" i="28"/>
  <c r="K75" i="28" s="1"/>
  <c r="L75" i="28" s="1"/>
  <c r="G75" i="28"/>
  <c r="H75" i="28"/>
  <c r="J91" i="28"/>
  <c r="K91" i="28" s="1"/>
  <c r="L91" i="28" s="1"/>
  <c r="G91" i="28"/>
  <c r="H91" i="28"/>
  <c r="J107" i="28"/>
  <c r="K107" i="28" s="1"/>
  <c r="L107" i="28" s="1"/>
  <c r="G107" i="28"/>
  <c r="H107" i="28"/>
  <c r="D11" i="27"/>
  <c r="P61" i="28"/>
  <c r="R61" i="28" s="1"/>
  <c r="T61" i="28" s="1"/>
  <c r="N11" i="27" s="1"/>
  <c r="O61" i="28"/>
  <c r="Q61" i="28" s="1"/>
  <c r="S61" i="28" s="1"/>
  <c r="L11" i="27" s="1"/>
  <c r="Z61" i="28"/>
  <c r="X61" i="28"/>
  <c r="Y61" i="28"/>
  <c r="J74" i="28"/>
  <c r="K74" i="28" s="1"/>
  <c r="L74" i="28" s="1"/>
  <c r="G74" i="28"/>
  <c r="H74" i="28"/>
  <c r="J82" i="28"/>
  <c r="K82" i="28" s="1"/>
  <c r="L82" i="28" s="1"/>
  <c r="G82" i="28"/>
  <c r="H82" i="28"/>
  <c r="J98" i="28"/>
  <c r="K98" i="28" s="1"/>
  <c r="L98" i="28" s="1"/>
  <c r="G98" i="28"/>
  <c r="H98" i="28"/>
  <c r="J106" i="28"/>
  <c r="K106" i="28" s="1"/>
  <c r="L106" i="28" s="1"/>
  <c r="G106" i="28"/>
  <c r="H106" i="28"/>
  <c r="J64" i="28"/>
  <c r="K64" i="28" s="1"/>
  <c r="L64" i="28" s="1"/>
  <c r="G64" i="28"/>
  <c r="H64" i="28"/>
  <c r="J72" i="28"/>
  <c r="K72" i="28" s="1"/>
  <c r="L72" i="28" s="1"/>
  <c r="G72" i="28"/>
  <c r="H72" i="28"/>
  <c r="J80" i="28"/>
  <c r="K80" i="28" s="1"/>
  <c r="L80" i="28" s="1"/>
  <c r="G80" i="28"/>
  <c r="H80" i="28"/>
  <c r="J88" i="28"/>
  <c r="K88" i="28" s="1"/>
  <c r="L88" i="28" s="1"/>
  <c r="G88" i="28"/>
  <c r="H88" i="28"/>
  <c r="J96" i="28"/>
  <c r="K96" i="28" s="1"/>
  <c r="L96" i="28" s="1"/>
  <c r="G96" i="28"/>
  <c r="H96" i="28"/>
  <c r="J104" i="28"/>
  <c r="K104" i="28" s="1"/>
  <c r="L104" i="28" s="1"/>
  <c r="G104" i="28"/>
  <c r="H104" i="28"/>
  <c r="J65" i="28"/>
  <c r="K65" i="28" s="1"/>
  <c r="L65" i="28" s="1"/>
  <c r="G65" i="28"/>
  <c r="H65" i="28"/>
  <c r="J81" i="28"/>
  <c r="K81" i="28" s="1"/>
  <c r="L81" i="28" s="1"/>
  <c r="G81" i="28"/>
  <c r="H81" i="28"/>
  <c r="J93" i="28"/>
  <c r="K93" i="28" s="1"/>
  <c r="L93" i="28" s="1"/>
  <c r="G93" i="28"/>
  <c r="H93" i="28"/>
  <c r="J109" i="28"/>
  <c r="K109" i="28" s="1"/>
  <c r="L109" i="28" s="1"/>
  <c r="G109" i="28"/>
  <c r="H109" i="28"/>
  <c r="J62" i="28"/>
  <c r="K62" i="28" s="1"/>
  <c r="L62" i="28" s="1"/>
  <c r="G62" i="28"/>
  <c r="H62" i="28"/>
  <c r="J70" i="28"/>
  <c r="K70" i="28" s="1"/>
  <c r="L70" i="28" s="1"/>
  <c r="G70" i="28"/>
  <c r="H70" i="28"/>
  <c r="J78" i="28"/>
  <c r="K78" i="28" s="1"/>
  <c r="L78" i="28" s="1"/>
  <c r="G78" i="28"/>
  <c r="H78" i="28"/>
  <c r="J86" i="28"/>
  <c r="K86" i="28" s="1"/>
  <c r="L86" i="28" s="1"/>
  <c r="G86" i="28"/>
  <c r="H86" i="28"/>
  <c r="J94" i="28"/>
  <c r="K94" i="28" s="1"/>
  <c r="L94" i="28" s="1"/>
  <c r="G94" i="28"/>
  <c r="H94" i="28"/>
  <c r="J102" i="28"/>
  <c r="K102" i="28" s="1"/>
  <c r="L102" i="28" s="1"/>
  <c r="G102" i="28"/>
  <c r="H102" i="28"/>
  <c r="J110" i="28"/>
  <c r="K110" i="28" s="1"/>
  <c r="L110" i="28" s="1"/>
  <c r="G110" i="28"/>
  <c r="H110" i="28"/>
  <c r="J68" i="28"/>
  <c r="K68" i="28" s="1"/>
  <c r="L68" i="28" s="1"/>
  <c r="G68" i="28"/>
  <c r="H68" i="28"/>
  <c r="J76" i="28"/>
  <c r="K76" i="28" s="1"/>
  <c r="L76" i="28" s="1"/>
  <c r="G76" i="28"/>
  <c r="H76" i="28"/>
  <c r="J84" i="28"/>
  <c r="K84" i="28" s="1"/>
  <c r="L84" i="28" s="1"/>
  <c r="G84" i="28"/>
  <c r="H84" i="28"/>
  <c r="J92" i="28"/>
  <c r="K92" i="28" s="1"/>
  <c r="L92" i="28" s="1"/>
  <c r="G92" i="28"/>
  <c r="H92" i="28"/>
  <c r="J100" i="28"/>
  <c r="K100" i="28" s="1"/>
  <c r="L100" i="28" s="1"/>
  <c r="G100" i="28"/>
  <c r="H100" i="28"/>
  <c r="J108" i="28"/>
  <c r="K108" i="28" s="1"/>
  <c r="L108" i="28" s="1"/>
  <c r="G108" i="28"/>
  <c r="H108" i="28"/>
  <c r="J73" i="28"/>
  <c r="K73" i="28" s="1"/>
  <c r="L73" i="28" s="1"/>
  <c r="G73" i="28"/>
  <c r="H73" i="28"/>
  <c r="J89" i="28"/>
  <c r="K89" i="28" s="1"/>
  <c r="L89" i="28" s="1"/>
  <c r="G89" i="28"/>
  <c r="H89" i="28"/>
  <c r="J101" i="28"/>
  <c r="K101" i="28" s="1"/>
  <c r="L101" i="28" s="1"/>
  <c r="G101" i="28"/>
  <c r="H101" i="28"/>
  <c r="J71" i="28"/>
  <c r="K71" i="28" s="1"/>
  <c r="L71" i="28" s="1"/>
  <c r="G71" i="28"/>
  <c r="H71" i="28"/>
  <c r="J87" i="28"/>
  <c r="K87" i="28" s="1"/>
  <c r="L87" i="28" s="1"/>
  <c r="G87" i="28"/>
  <c r="H87" i="28"/>
  <c r="J103" i="28"/>
  <c r="K103" i="28" s="1"/>
  <c r="L103" i="28" s="1"/>
  <c r="G103" i="28"/>
  <c r="H103" i="28"/>
  <c r="J7" i="17"/>
  <c r="K7" i="17" s="1"/>
  <c r="G7" i="17"/>
  <c r="H7" i="17"/>
  <c r="U12" i="11"/>
  <c r="K71" i="17"/>
  <c r="L71" i="17" s="1"/>
  <c r="K75" i="17"/>
  <c r="L75" i="17" s="1"/>
  <c r="K83" i="17"/>
  <c r="L83" i="17" s="1"/>
  <c r="K91" i="17"/>
  <c r="L91" i="17" s="1"/>
  <c r="AE65" i="11"/>
  <c r="AD65" i="11"/>
  <c r="AD64" i="11"/>
  <c r="E15" i="7"/>
  <c r="AF65" i="11"/>
  <c r="AF64" i="11"/>
  <c r="AG11" i="11"/>
  <c r="AH64" i="11"/>
  <c r="AE11" i="11"/>
  <c r="T11" i="11" s="1"/>
  <c r="E16" i="27" l="1"/>
  <c r="E42" i="20"/>
  <c r="E42" i="27"/>
  <c r="E50" i="20"/>
  <c r="E50" i="27"/>
  <c r="E26" i="27"/>
  <c r="E37" i="27"/>
  <c r="E26" i="20"/>
  <c r="E58" i="27"/>
  <c r="E48" i="27"/>
  <c r="E31" i="20"/>
  <c r="E36" i="20"/>
  <c r="E20" i="20"/>
  <c r="E18" i="27"/>
  <c r="E24" i="27"/>
  <c r="E21" i="20"/>
  <c r="E17" i="27"/>
  <c r="E14" i="20"/>
  <c r="E10" i="27"/>
  <c r="E7" i="20"/>
  <c r="E57" i="27"/>
  <c r="E54" i="20"/>
  <c r="E19" i="27"/>
  <c r="E16" i="20"/>
  <c r="E25" i="27"/>
  <c r="E22" i="20"/>
  <c r="E60" i="27"/>
  <c r="E57" i="20"/>
  <c r="E40" i="27"/>
  <c r="E37" i="20"/>
  <c r="E20" i="27"/>
  <c r="E17" i="20"/>
  <c r="E49" i="27"/>
  <c r="E46" i="20"/>
  <c r="E32" i="27"/>
  <c r="E29" i="20"/>
  <c r="E51" i="27"/>
  <c r="E48" i="20"/>
  <c r="E33" i="27"/>
  <c r="E30" i="20"/>
  <c r="O60" i="28"/>
  <c r="U60" i="28" s="1"/>
  <c r="M6" i="28"/>
  <c r="M59" i="28"/>
  <c r="M112" i="28"/>
  <c r="D39" i="27"/>
  <c r="P89" i="28"/>
  <c r="R89" i="28" s="1"/>
  <c r="T89" i="28" s="1"/>
  <c r="N39" i="27" s="1"/>
  <c r="O89" i="28"/>
  <c r="Q89" i="28" s="1"/>
  <c r="S89" i="28" s="1"/>
  <c r="L39" i="27" s="1"/>
  <c r="D42" i="27"/>
  <c r="P92" i="28"/>
  <c r="R92" i="28" s="1"/>
  <c r="T92" i="28" s="1"/>
  <c r="N42" i="27" s="1"/>
  <c r="O92" i="28"/>
  <c r="Q92" i="28" s="1"/>
  <c r="S92" i="28" s="1"/>
  <c r="L42" i="27" s="1"/>
  <c r="D60" i="27"/>
  <c r="P110" i="28"/>
  <c r="O110" i="28"/>
  <c r="Q110" i="28" s="1"/>
  <c r="S110" i="28" s="1"/>
  <c r="L60" i="27" s="1"/>
  <c r="AB94" i="28"/>
  <c r="AC94" i="28"/>
  <c r="AD94" i="28"/>
  <c r="AB62" i="28"/>
  <c r="AD62" i="28"/>
  <c r="AC62" i="28"/>
  <c r="D43" i="27"/>
  <c r="P93" i="28"/>
  <c r="R93" i="28" s="1"/>
  <c r="T93" i="28" s="1"/>
  <c r="N43" i="27" s="1"/>
  <c r="O93" i="28"/>
  <c r="Q93" i="28" s="1"/>
  <c r="S93" i="28" s="1"/>
  <c r="L43" i="27" s="1"/>
  <c r="AD65" i="28"/>
  <c r="AC65" i="28"/>
  <c r="AB65" i="28"/>
  <c r="Y72" i="28"/>
  <c r="Z72" i="28"/>
  <c r="X72" i="28"/>
  <c r="Z83" i="28"/>
  <c r="Y83" i="28"/>
  <c r="X83" i="28"/>
  <c r="X103" i="28"/>
  <c r="Z103" i="28"/>
  <c r="Y103" i="28"/>
  <c r="D37" i="27"/>
  <c r="P87" i="28"/>
  <c r="R87" i="28" s="1"/>
  <c r="T87" i="28" s="1"/>
  <c r="N37" i="27" s="1"/>
  <c r="O87" i="28"/>
  <c r="Q87" i="28" s="1"/>
  <c r="S87" i="28" s="1"/>
  <c r="L37" i="27" s="1"/>
  <c r="AC101" i="28"/>
  <c r="AB101" i="28"/>
  <c r="AD101" i="28"/>
  <c r="X89" i="28"/>
  <c r="Y89" i="28"/>
  <c r="Z89" i="28"/>
  <c r="D23" i="27"/>
  <c r="P73" i="28"/>
  <c r="R73" i="28" s="1"/>
  <c r="T73" i="28" s="1"/>
  <c r="N23" i="27" s="1"/>
  <c r="O73" i="28"/>
  <c r="Q73" i="28" s="1"/>
  <c r="S73" i="28" s="1"/>
  <c r="L23" i="27" s="1"/>
  <c r="AD100" i="28"/>
  <c r="AB100" i="28"/>
  <c r="AC100" i="28"/>
  <c r="X92" i="28"/>
  <c r="Z92" i="28"/>
  <c r="Y92" i="28"/>
  <c r="D34" i="27"/>
  <c r="P84" i="28"/>
  <c r="O84" i="28"/>
  <c r="Q84" i="28" s="1"/>
  <c r="S84" i="28" s="1"/>
  <c r="L34" i="27" s="1"/>
  <c r="AC68" i="28"/>
  <c r="AD68" i="28"/>
  <c r="AB68" i="28"/>
  <c r="Z110" i="28"/>
  <c r="X110" i="28"/>
  <c r="Y110" i="28"/>
  <c r="D52" i="27"/>
  <c r="P102" i="28"/>
  <c r="O102" i="28"/>
  <c r="Q102" i="28" s="1"/>
  <c r="S102" i="28" s="1"/>
  <c r="L52" i="27" s="1"/>
  <c r="AB86" i="28"/>
  <c r="AC86" i="28"/>
  <c r="AD86" i="28"/>
  <c r="Y78" i="28"/>
  <c r="Z78" i="28"/>
  <c r="X78" i="28"/>
  <c r="D20" i="27"/>
  <c r="P70" i="28"/>
  <c r="R70" i="28" s="1"/>
  <c r="T70" i="28" s="1"/>
  <c r="N20" i="27" s="1"/>
  <c r="O70" i="28"/>
  <c r="Q70" i="28" s="1"/>
  <c r="S70" i="28" s="1"/>
  <c r="L20" i="27" s="1"/>
  <c r="AB109" i="28"/>
  <c r="AD109" i="28"/>
  <c r="AC109" i="28"/>
  <c r="Z93" i="28"/>
  <c r="X93" i="28"/>
  <c r="Y93" i="28"/>
  <c r="D31" i="27"/>
  <c r="P81" i="28"/>
  <c r="R81" i="28" s="1"/>
  <c r="T81" i="28" s="1"/>
  <c r="N31" i="27" s="1"/>
  <c r="O81" i="28"/>
  <c r="Q81" i="28" s="1"/>
  <c r="S81" i="28" s="1"/>
  <c r="L31" i="27" s="1"/>
  <c r="AD104" i="28"/>
  <c r="AC104" i="28"/>
  <c r="AB104" i="28"/>
  <c r="X96" i="28"/>
  <c r="Z96" i="28"/>
  <c r="Y96" i="28"/>
  <c r="D38" i="27"/>
  <c r="P88" i="28"/>
  <c r="O88" i="28"/>
  <c r="Q88" i="28" s="1"/>
  <c r="S88" i="28" s="1"/>
  <c r="L38" i="27" s="1"/>
  <c r="AB72" i="28"/>
  <c r="AC72" i="28"/>
  <c r="AD72" i="28"/>
  <c r="Y64" i="28"/>
  <c r="Z64" i="28"/>
  <c r="X64" i="28"/>
  <c r="D56" i="27"/>
  <c r="P106" i="28"/>
  <c r="R106" i="28" s="1"/>
  <c r="T106" i="28" s="1"/>
  <c r="N56" i="27" s="1"/>
  <c r="O106" i="28"/>
  <c r="AC82" i="28"/>
  <c r="AD82" i="28"/>
  <c r="AB82" i="28"/>
  <c r="Z74" i="28"/>
  <c r="X74" i="28"/>
  <c r="Y74" i="28"/>
  <c r="V61" i="28"/>
  <c r="AA61" i="28"/>
  <c r="D57" i="27"/>
  <c r="P107" i="28"/>
  <c r="R107" i="28" s="1"/>
  <c r="T107" i="28" s="1"/>
  <c r="N57" i="27" s="1"/>
  <c r="O107" i="28"/>
  <c r="Q107" i="28" s="1"/>
  <c r="S107" i="28" s="1"/>
  <c r="L57" i="27" s="1"/>
  <c r="AC75" i="28"/>
  <c r="AD75" i="28"/>
  <c r="AB75" i="28"/>
  <c r="Z63" i="28"/>
  <c r="X63" i="28"/>
  <c r="Y63" i="28"/>
  <c r="D47" i="27"/>
  <c r="P97" i="28"/>
  <c r="R97" i="28" s="1"/>
  <c r="T97" i="28" s="1"/>
  <c r="N47" i="27" s="1"/>
  <c r="O97" i="28"/>
  <c r="Q97" i="28" s="1"/>
  <c r="S97" i="28" s="1"/>
  <c r="L47" i="27" s="1"/>
  <c r="D45" i="27"/>
  <c r="P95" i="28"/>
  <c r="O95" i="28"/>
  <c r="Q95" i="28" s="1"/>
  <c r="S95" i="28" s="1"/>
  <c r="L45" i="27" s="1"/>
  <c r="AC83" i="28"/>
  <c r="AD83" i="28"/>
  <c r="AB83" i="28"/>
  <c r="Y67" i="28"/>
  <c r="X67" i="28"/>
  <c r="Z67" i="28"/>
  <c r="D55" i="27"/>
  <c r="P105" i="28"/>
  <c r="R105" i="28" s="1"/>
  <c r="T105" i="28" s="1"/>
  <c r="N55" i="27" s="1"/>
  <c r="O105" i="28"/>
  <c r="AD69" i="28"/>
  <c r="AB69" i="28"/>
  <c r="AC69" i="28"/>
  <c r="Y79" i="28"/>
  <c r="X79" i="28"/>
  <c r="Z79" i="28"/>
  <c r="D40" i="27"/>
  <c r="P90" i="28"/>
  <c r="R90" i="28" s="1"/>
  <c r="T90" i="28" s="1"/>
  <c r="N40" i="27" s="1"/>
  <c r="O90" i="28"/>
  <c r="Q90" i="28" s="1"/>
  <c r="S90" i="28" s="1"/>
  <c r="L40" i="27" s="1"/>
  <c r="D53" i="27"/>
  <c r="P103" i="28"/>
  <c r="R103" i="28" s="1"/>
  <c r="T103" i="28" s="1"/>
  <c r="N53" i="27" s="1"/>
  <c r="O103" i="28"/>
  <c r="Q103" i="28" s="1"/>
  <c r="S103" i="28" s="1"/>
  <c r="L53" i="27" s="1"/>
  <c r="Z101" i="28"/>
  <c r="X101" i="28"/>
  <c r="Y101" i="28"/>
  <c r="AB108" i="28"/>
  <c r="AC108" i="28"/>
  <c r="AD108" i="28"/>
  <c r="AC76" i="28"/>
  <c r="AB76" i="28"/>
  <c r="AD76" i="28"/>
  <c r="D28" i="27"/>
  <c r="P78" i="28"/>
  <c r="R78" i="28" s="1"/>
  <c r="T78" i="28" s="1"/>
  <c r="N28" i="27" s="1"/>
  <c r="O78" i="28"/>
  <c r="Q78" i="28" s="1"/>
  <c r="S78" i="28" s="1"/>
  <c r="L28" i="27" s="1"/>
  <c r="Z109" i="28"/>
  <c r="Y109" i="28"/>
  <c r="X109" i="28"/>
  <c r="D46" i="27"/>
  <c r="P96" i="28"/>
  <c r="R96" i="28" s="1"/>
  <c r="T96" i="28" s="1"/>
  <c r="N46" i="27" s="1"/>
  <c r="O96" i="28"/>
  <c r="AD80" i="28"/>
  <c r="AB80" i="28"/>
  <c r="AC80" i="28"/>
  <c r="D14" i="27"/>
  <c r="P64" i="28"/>
  <c r="R64" i="28" s="1"/>
  <c r="T64" i="28" s="1"/>
  <c r="N14" i="27" s="1"/>
  <c r="O64" i="28"/>
  <c r="Q64" i="28" s="1"/>
  <c r="S64" i="28" s="1"/>
  <c r="L14" i="27" s="1"/>
  <c r="AD98" i="28"/>
  <c r="AC98" i="28"/>
  <c r="AB98" i="28"/>
  <c r="Z82" i="28"/>
  <c r="Y82" i="28"/>
  <c r="X82" i="28"/>
  <c r="D24" i="27"/>
  <c r="P74" i="28"/>
  <c r="R74" i="28" s="1"/>
  <c r="T74" i="28" s="1"/>
  <c r="N24" i="27" s="1"/>
  <c r="O74" i="28"/>
  <c r="Q74" i="28" s="1"/>
  <c r="S74" i="28" s="1"/>
  <c r="L24" i="27" s="1"/>
  <c r="AD91" i="28"/>
  <c r="AC91" i="28"/>
  <c r="AB91" i="28"/>
  <c r="Y75" i="28"/>
  <c r="Z75" i="28"/>
  <c r="X75" i="28"/>
  <c r="D13" i="27"/>
  <c r="P63" i="28"/>
  <c r="R63" i="28" s="1"/>
  <c r="T63" i="28" s="1"/>
  <c r="N13" i="27" s="1"/>
  <c r="O63" i="28"/>
  <c r="AC77" i="28"/>
  <c r="AD77" i="28"/>
  <c r="AB77" i="28"/>
  <c r="Y60" i="28"/>
  <c r="X60" i="28"/>
  <c r="Z60" i="28"/>
  <c r="O7" i="28"/>
  <c r="Z7" i="28"/>
  <c r="Y7" i="28"/>
  <c r="X7" i="28"/>
  <c r="AD99" i="28"/>
  <c r="AB99" i="28"/>
  <c r="AC99" i="28"/>
  <c r="D17" i="27"/>
  <c r="P67" i="28"/>
  <c r="R67" i="28" s="1"/>
  <c r="T67" i="28" s="1"/>
  <c r="N17" i="27" s="1"/>
  <c r="O67" i="28"/>
  <c r="Q67" i="28" s="1"/>
  <c r="S67" i="28" s="1"/>
  <c r="L17" i="27" s="1"/>
  <c r="AB85" i="28"/>
  <c r="AD85" i="28"/>
  <c r="AC85" i="28"/>
  <c r="Y69" i="28"/>
  <c r="Z69" i="28"/>
  <c r="X69" i="28"/>
  <c r="D29" i="27"/>
  <c r="P79" i="28"/>
  <c r="R79" i="28" s="1"/>
  <c r="T79" i="28" s="1"/>
  <c r="N29" i="27" s="1"/>
  <c r="O79" i="28"/>
  <c r="Q79" i="28" s="1"/>
  <c r="S79" i="28" s="1"/>
  <c r="L29" i="27" s="1"/>
  <c r="AC66" i="28"/>
  <c r="AB66" i="28"/>
  <c r="AD66" i="28"/>
  <c r="D60" i="17"/>
  <c r="J60" i="17" s="1"/>
  <c r="D59" i="28"/>
  <c r="AD87" i="28"/>
  <c r="AC87" i="28"/>
  <c r="AB87" i="28"/>
  <c r="Z71" i="28"/>
  <c r="X71" i="28"/>
  <c r="Y71" i="28"/>
  <c r="D51" i="27"/>
  <c r="P101" i="28"/>
  <c r="O101" i="28"/>
  <c r="AD73" i="28"/>
  <c r="AB73" i="28"/>
  <c r="AC73" i="28"/>
  <c r="Z108" i="28"/>
  <c r="X108" i="28"/>
  <c r="Y108" i="28"/>
  <c r="D50" i="27"/>
  <c r="P100" i="28"/>
  <c r="O100" i="28"/>
  <c r="Q100" i="28" s="1"/>
  <c r="S100" i="28" s="1"/>
  <c r="L50" i="27" s="1"/>
  <c r="AC84" i="28"/>
  <c r="AD84" i="28"/>
  <c r="AB84" i="28"/>
  <c r="Z76" i="28"/>
  <c r="Y76" i="28"/>
  <c r="X76" i="28"/>
  <c r="D18" i="27"/>
  <c r="P68" i="28"/>
  <c r="O68" i="28"/>
  <c r="Q68" i="28" s="1"/>
  <c r="S68" i="28" s="1"/>
  <c r="L18" i="27" s="1"/>
  <c r="AB102" i="28"/>
  <c r="AC102" i="28"/>
  <c r="AD102" i="28"/>
  <c r="R102" i="28"/>
  <c r="T102" i="28" s="1"/>
  <c r="N52" i="27" s="1"/>
  <c r="X94" i="28"/>
  <c r="Z94" i="28"/>
  <c r="Y94" i="28"/>
  <c r="D36" i="27"/>
  <c r="P86" i="28"/>
  <c r="R86" i="28" s="1"/>
  <c r="T86" i="28" s="1"/>
  <c r="N36" i="27" s="1"/>
  <c r="O86" i="28"/>
  <c r="Q86" i="28" s="1"/>
  <c r="S86" i="28" s="1"/>
  <c r="L36" i="27" s="1"/>
  <c r="AB70" i="28"/>
  <c r="AD70" i="28"/>
  <c r="AC70" i="28"/>
  <c r="Y62" i="28"/>
  <c r="Z62" i="28"/>
  <c r="X62" i="28"/>
  <c r="D59" i="27"/>
  <c r="P109" i="28"/>
  <c r="O109" i="28"/>
  <c r="AC81" i="28"/>
  <c r="AB81" i="28"/>
  <c r="AD81" i="28"/>
  <c r="Z65" i="28"/>
  <c r="X65" i="28"/>
  <c r="Y65" i="28"/>
  <c r="D54" i="27"/>
  <c r="P104" i="28"/>
  <c r="O104" i="28"/>
  <c r="Q104" i="28" s="1"/>
  <c r="S104" i="28" s="1"/>
  <c r="L54" i="27" s="1"/>
  <c r="AD88" i="28"/>
  <c r="AB88" i="28"/>
  <c r="AC88" i="28"/>
  <c r="X80" i="28"/>
  <c r="Y80" i="28"/>
  <c r="Z80" i="28"/>
  <c r="D22" i="27"/>
  <c r="P72" i="28"/>
  <c r="O72" i="28"/>
  <c r="Q72" i="28" s="1"/>
  <c r="S72" i="28" s="1"/>
  <c r="L22" i="27" s="1"/>
  <c r="AB106" i="28"/>
  <c r="AC106" i="28"/>
  <c r="AD106" i="28"/>
  <c r="Y98" i="28"/>
  <c r="Z98" i="28"/>
  <c r="X98" i="28"/>
  <c r="D32" i="27"/>
  <c r="P82" i="28"/>
  <c r="R82" i="28" s="1"/>
  <c r="T82" i="28" s="1"/>
  <c r="N32" i="27" s="1"/>
  <c r="O82" i="28"/>
  <c r="AC107" i="28"/>
  <c r="AB107" i="28"/>
  <c r="AD107" i="28"/>
  <c r="Y91" i="28"/>
  <c r="X91" i="28"/>
  <c r="Z91" i="28"/>
  <c r="D25" i="27"/>
  <c r="P75" i="28"/>
  <c r="R75" i="28" s="1"/>
  <c r="T75" i="28" s="1"/>
  <c r="N25" i="27" s="1"/>
  <c r="O75" i="28"/>
  <c r="AC97" i="28"/>
  <c r="AB97" i="28"/>
  <c r="AD97" i="28"/>
  <c r="X77" i="28"/>
  <c r="Z77" i="28"/>
  <c r="Y77" i="28"/>
  <c r="AB95" i="28"/>
  <c r="AC95" i="28"/>
  <c r="AD95" i="28"/>
  <c r="Y99" i="28"/>
  <c r="X99" i="28"/>
  <c r="Z99" i="28"/>
  <c r="D33" i="27"/>
  <c r="P83" i="28"/>
  <c r="O83" i="28"/>
  <c r="Q83" i="28" s="1"/>
  <c r="S83" i="28" s="1"/>
  <c r="L33" i="27" s="1"/>
  <c r="AB105" i="28"/>
  <c r="AC105" i="28"/>
  <c r="AD105" i="28"/>
  <c r="Z85" i="28"/>
  <c r="Y85" i="28"/>
  <c r="X85" i="28"/>
  <c r="D19" i="27"/>
  <c r="P69" i="28"/>
  <c r="R69" i="28" s="1"/>
  <c r="T69" i="28" s="1"/>
  <c r="N19" i="27" s="1"/>
  <c r="O69" i="28"/>
  <c r="AC90" i="28"/>
  <c r="AD90" i="28"/>
  <c r="AB90" i="28"/>
  <c r="Z66" i="28"/>
  <c r="X66" i="28"/>
  <c r="Y66" i="28"/>
  <c r="AB71" i="28"/>
  <c r="AD71" i="28"/>
  <c r="AC71" i="28"/>
  <c r="X100" i="28"/>
  <c r="Z100" i="28"/>
  <c r="Y100" i="28"/>
  <c r="Y68" i="28"/>
  <c r="X68" i="28"/>
  <c r="Z68" i="28"/>
  <c r="Y86" i="28"/>
  <c r="Z86" i="28"/>
  <c r="X86" i="28"/>
  <c r="Z104" i="28"/>
  <c r="X104" i="28"/>
  <c r="Y104" i="28"/>
  <c r="AD103" i="28"/>
  <c r="AB103" i="28"/>
  <c r="AC103" i="28"/>
  <c r="Z87" i="28"/>
  <c r="X87" i="28"/>
  <c r="Y87" i="28"/>
  <c r="D21" i="27"/>
  <c r="P71" i="28"/>
  <c r="R71" i="28" s="1"/>
  <c r="T71" i="28" s="1"/>
  <c r="N21" i="27" s="1"/>
  <c r="O71" i="28"/>
  <c r="Q71" i="28" s="1"/>
  <c r="S71" i="28" s="1"/>
  <c r="L21" i="27" s="1"/>
  <c r="AB89" i="28"/>
  <c r="AC89" i="28"/>
  <c r="AD89" i="28"/>
  <c r="Z73" i="28"/>
  <c r="Y73" i="28"/>
  <c r="X73" i="28"/>
  <c r="D58" i="27"/>
  <c r="P108" i="28"/>
  <c r="O108" i="28"/>
  <c r="Q108" i="28" s="1"/>
  <c r="S108" i="28" s="1"/>
  <c r="L58" i="27" s="1"/>
  <c r="AC92" i="28"/>
  <c r="AB92" i="28"/>
  <c r="AD92" i="28"/>
  <c r="Y84" i="28"/>
  <c r="X84" i="28"/>
  <c r="Z84" i="28"/>
  <c r="D26" i="27"/>
  <c r="P76" i="28"/>
  <c r="O76" i="28"/>
  <c r="AD110" i="28"/>
  <c r="AC110" i="28"/>
  <c r="AB110" i="28"/>
  <c r="X102" i="28"/>
  <c r="Z102" i="28"/>
  <c r="Y102" i="28"/>
  <c r="D44" i="27"/>
  <c r="P94" i="28"/>
  <c r="R94" i="28" s="1"/>
  <c r="T94" i="28" s="1"/>
  <c r="N44" i="27" s="1"/>
  <c r="O94" i="28"/>
  <c r="AD78" i="28"/>
  <c r="AC78" i="28"/>
  <c r="AB78" i="28"/>
  <c r="Y70" i="28"/>
  <c r="Z70" i="28"/>
  <c r="X70" i="28"/>
  <c r="D12" i="27"/>
  <c r="P62" i="28"/>
  <c r="R62" i="28" s="1"/>
  <c r="T62" i="28" s="1"/>
  <c r="N12" i="27" s="1"/>
  <c r="O62" i="28"/>
  <c r="Q62" i="28" s="1"/>
  <c r="S62" i="28" s="1"/>
  <c r="L12" i="27" s="1"/>
  <c r="AC93" i="28"/>
  <c r="AB93" i="28"/>
  <c r="AD93" i="28"/>
  <c r="X81" i="28"/>
  <c r="Z81" i="28"/>
  <c r="Y81" i="28"/>
  <c r="D15" i="27"/>
  <c r="P65" i="28"/>
  <c r="R65" i="28" s="1"/>
  <c r="T65" i="28" s="1"/>
  <c r="N15" i="27" s="1"/>
  <c r="O65" i="28"/>
  <c r="Q65" i="28" s="1"/>
  <c r="S65" i="28" s="1"/>
  <c r="L15" i="27" s="1"/>
  <c r="AB96" i="28"/>
  <c r="AC96" i="28"/>
  <c r="AD96" i="28"/>
  <c r="X88" i="28"/>
  <c r="Z88" i="28"/>
  <c r="Y88" i="28"/>
  <c r="D30" i="27"/>
  <c r="P80" i="28"/>
  <c r="O80" i="28"/>
  <c r="AB64" i="28"/>
  <c r="AD64" i="28"/>
  <c r="AC64" i="28"/>
  <c r="X106" i="28"/>
  <c r="Y106" i="28"/>
  <c r="Z106" i="28"/>
  <c r="D48" i="27"/>
  <c r="P98" i="28"/>
  <c r="O98" i="28"/>
  <c r="AC74" i="28"/>
  <c r="AB74" i="28"/>
  <c r="AD74" i="28"/>
  <c r="U61" i="28"/>
  <c r="W61" i="28"/>
  <c r="Z107" i="28"/>
  <c r="X107" i="28"/>
  <c r="Y107" i="28"/>
  <c r="D41" i="27"/>
  <c r="P91" i="28"/>
  <c r="O91" i="28"/>
  <c r="AD63" i="28"/>
  <c r="AC63" i="28"/>
  <c r="AB63" i="28"/>
  <c r="Y97" i="28"/>
  <c r="Z97" i="28"/>
  <c r="X97" i="28"/>
  <c r="D27" i="27"/>
  <c r="P77" i="28"/>
  <c r="R77" i="28" s="1"/>
  <c r="T77" i="28" s="1"/>
  <c r="N27" i="27" s="1"/>
  <c r="O77" i="28"/>
  <c r="X113" i="28"/>
  <c r="O113" i="28"/>
  <c r="Z113" i="28"/>
  <c r="Y113" i="28"/>
  <c r="Z95" i="28"/>
  <c r="X95" i="28"/>
  <c r="Y95" i="28"/>
  <c r="D49" i="27"/>
  <c r="P99" i="28"/>
  <c r="R99" i="28" s="1"/>
  <c r="T99" i="28" s="1"/>
  <c r="N49" i="27" s="1"/>
  <c r="O99" i="28"/>
  <c r="AB67" i="28"/>
  <c r="AC67" i="28"/>
  <c r="AD67" i="28"/>
  <c r="Y105" i="28"/>
  <c r="X105" i="28"/>
  <c r="Z105" i="28"/>
  <c r="D35" i="27"/>
  <c r="P85" i="28"/>
  <c r="R85" i="28" s="1"/>
  <c r="T85" i="28" s="1"/>
  <c r="N35" i="27" s="1"/>
  <c r="O85" i="28"/>
  <c r="Q85" i="28" s="1"/>
  <c r="S85" i="28" s="1"/>
  <c r="L35" i="27" s="1"/>
  <c r="AB79" i="28"/>
  <c r="AC79" i="28"/>
  <c r="AD79" i="28"/>
  <c r="Y90" i="28"/>
  <c r="X90" i="28"/>
  <c r="Z90" i="28"/>
  <c r="D16" i="27"/>
  <c r="P66" i="28"/>
  <c r="O66" i="28"/>
  <c r="Q66" i="28" s="1"/>
  <c r="S66" i="28" s="1"/>
  <c r="L16" i="27" s="1"/>
  <c r="N113" i="28"/>
  <c r="N60" i="28"/>
  <c r="N7" i="28"/>
  <c r="L7" i="17"/>
  <c r="B6" i="20" s="1"/>
  <c r="M60" i="17"/>
  <c r="U11" i="11"/>
  <c r="AG64" i="11"/>
  <c r="N137" i="17"/>
  <c r="N84" i="17"/>
  <c r="AF84" i="17" s="1"/>
  <c r="E6" i="7"/>
  <c r="F6" i="7" s="1"/>
  <c r="AE64" i="11"/>
  <c r="G60" i="17" l="1"/>
  <c r="Q60" i="28"/>
  <c r="S60" i="28" s="1"/>
  <c r="L10" i="27" s="1"/>
  <c r="W60" i="28"/>
  <c r="V80" i="28"/>
  <c r="AA80" i="28"/>
  <c r="V76" i="28"/>
  <c r="AA76" i="28"/>
  <c r="W69" i="28"/>
  <c r="U69" i="28"/>
  <c r="V83" i="28"/>
  <c r="AA83" i="28"/>
  <c r="U75" i="28"/>
  <c r="W75" i="28"/>
  <c r="U109" i="28"/>
  <c r="W109" i="28"/>
  <c r="Q69" i="28"/>
  <c r="S69" i="28" s="1"/>
  <c r="L19" i="27" s="1"/>
  <c r="R80" i="28"/>
  <c r="T80" i="28" s="1"/>
  <c r="N30" i="27" s="1"/>
  <c r="U96" i="28"/>
  <c r="W96" i="28"/>
  <c r="V78" i="28"/>
  <c r="AA78" i="28"/>
  <c r="AA95" i="28"/>
  <c r="V95" i="28"/>
  <c r="W106" i="28"/>
  <c r="U106" i="28"/>
  <c r="AA88" i="28"/>
  <c r="V88" i="28"/>
  <c r="AA110" i="28"/>
  <c r="V110" i="28"/>
  <c r="H60" i="17"/>
  <c r="U66" i="28"/>
  <c r="W66" i="28"/>
  <c r="AA85" i="28"/>
  <c r="V85" i="28"/>
  <c r="W91" i="28"/>
  <c r="U91" i="28"/>
  <c r="Q106" i="28"/>
  <c r="S106" i="28" s="1"/>
  <c r="L56" i="27" s="1"/>
  <c r="U80" i="28"/>
  <c r="W80" i="28"/>
  <c r="V65" i="28"/>
  <c r="AA65" i="28"/>
  <c r="R110" i="28"/>
  <c r="T110" i="28" s="1"/>
  <c r="N60" i="27" s="1"/>
  <c r="W76" i="28"/>
  <c r="U76" i="28"/>
  <c r="V108" i="28"/>
  <c r="AA108" i="28"/>
  <c r="W83" i="28"/>
  <c r="U83" i="28"/>
  <c r="Q91" i="28"/>
  <c r="S91" i="28" s="1"/>
  <c r="L41" i="27" s="1"/>
  <c r="U82" i="28"/>
  <c r="W82" i="28"/>
  <c r="AA72" i="28"/>
  <c r="V72" i="28"/>
  <c r="W86" i="28"/>
  <c r="U86" i="28"/>
  <c r="V68" i="28"/>
  <c r="AA68" i="28"/>
  <c r="J59" i="28"/>
  <c r="K59" i="28" s="1"/>
  <c r="L59" i="28" s="1"/>
  <c r="D9" i="27" s="1"/>
  <c r="G59" i="28"/>
  <c r="H59" i="28"/>
  <c r="U63" i="28"/>
  <c r="W63" i="28"/>
  <c r="V74" i="28"/>
  <c r="AA74" i="28"/>
  <c r="Q109" i="28"/>
  <c r="S109" i="28" s="1"/>
  <c r="L59" i="27" s="1"/>
  <c r="W78" i="28"/>
  <c r="U78" i="28"/>
  <c r="AA103" i="28"/>
  <c r="V103" i="28"/>
  <c r="R83" i="28"/>
  <c r="T83" i="28" s="1"/>
  <c r="N33" i="27" s="1"/>
  <c r="U95" i="28"/>
  <c r="W95" i="28"/>
  <c r="Q63" i="28"/>
  <c r="S63" i="28" s="1"/>
  <c r="L13" i="27" s="1"/>
  <c r="U107" i="28"/>
  <c r="W107" i="28"/>
  <c r="R72" i="28"/>
  <c r="T72" i="28" s="1"/>
  <c r="N22" i="27" s="1"/>
  <c r="W88" i="28"/>
  <c r="U88" i="28"/>
  <c r="AA81" i="28"/>
  <c r="V81" i="28"/>
  <c r="R68" i="28"/>
  <c r="T68" i="28" s="1"/>
  <c r="N18" i="27" s="1"/>
  <c r="W84" i="28"/>
  <c r="U84" i="28"/>
  <c r="V73" i="28"/>
  <c r="AA73" i="28"/>
  <c r="U110" i="28"/>
  <c r="W110" i="28"/>
  <c r="AA92" i="28"/>
  <c r="V92" i="28"/>
  <c r="AA66" i="28"/>
  <c r="V66" i="28"/>
  <c r="U77" i="28"/>
  <c r="W77" i="28"/>
  <c r="AA91" i="28"/>
  <c r="V91" i="28"/>
  <c r="W98" i="28"/>
  <c r="U98" i="28"/>
  <c r="AA82" i="28"/>
  <c r="V82" i="28"/>
  <c r="AA86" i="28"/>
  <c r="V86" i="28"/>
  <c r="U101" i="28"/>
  <c r="W101" i="28"/>
  <c r="W67" i="28"/>
  <c r="U67" i="28"/>
  <c r="AA63" i="28"/>
  <c r="V63" i="28"/>
  <c r="W105" i="28"/>
  <c r="U105" i="28"/>
  <c r="W97" i="28"/>
  <c r="U97" i="28"/>
  <c r="U102" i="28"/>
  <c r="W102" i="28"/>
  <c r="AA84" i="28"/>
  <c r="V84" i="28"/>
  <c r="Y112" i="28"/>
  <c r="Z112" i="28"/>
  <c r="O112" i="28"/>
  <c r="X112" i="28"/>
  <c r="Q105" i="28"/>
  <c r="S105" i="28" s="1"/>
  <c r="L55" i="27" s="1"/>
  <c r="U99" i="28"/>
  <c r="W99" i="28"/>
  <c r="V77" i="28"/>
  <c r="AA77" i="28"/>
  <c r="V98" i="28"/>
  <c r="AA98" i="28"/>
  <c r="W62" i="28"/>
  <c r="U62" i="28"/>
  <c r="V94" i="28"/>
  <c r="AA94" i="28"/>
  <c r="U71" i="28"/>
  <c r="W71" i="28"/>
  <c r="V69" i="28"/>
  <c r="AA69" i="28"/>
  <c r="V75" i="28"/>
  <c r="AA75" i="28"/>
  <c r="Q80" i="28"/>
  <c r="S80" i="28" s="1"/>
  <c r="L30" i="27" s="1"/>
  <c r="R88" i="28"/>
  <c r="T88" i="28" s="1"/>
  <c r="N38" i="27" s="1"/>
  <c r="U104" i="28"/>
  <c r="W104" i="28"/>
  <c r="AA109" i="28"/>
  <c r="V109" i="28"/>
  <c r="Q76" i="28"/>
  <c r="S76" i="28" s="1"/>
  <c r="L26" i="27" s="1"/>
  <c r="R84" i="28"/>
  <c r="T84" i="28" s="1"/>
  <c r="N34" i="27" s="1"/>
  <c r="W100" i="28"/>
  <c r="U100" i="28"/>
  <c r="V101" i="28"/>
  <c r="AA101" i="28"/>
  <c r="R66" i="28"/>
  <c r="T66" i="28" s="1"/>
  <c r="N16" i="27" s="1"/>
  <c r="U79" i="28"/>
  <c r="W79" i="28"/>
  <c r="AA67" i="28"/>
  <c r="V67" i="28"/>
  <c r="Q82" i="28"/>
  <c r="S82" i="28" s="1"/>
  <c r="L32" i="27" s="1"/>
  <c r="R98" i="28"/>
  <c r="T98" i="28" s="1"/>
  <c r="N48" i="27" s="1"/>
  <c r="W64" i="28"/>
  <c r="U64" i="28"/>
  <c r="AA96" i="28"/>
  <c r="V96" i="28"/>
  <c r="U90" i="28"/>
  <c r="W90" i="28"/>
  <c r="AA105" i="28"/>
  <c r="V105" i="28"/>
  <c r="V97" i="28"/>
  <c r="AA97" i="28"/>
  <c r="AA106" i="28"/>
  <c r="V106" i="28"/>
  <c r="R109" i="28"/>
  <c r="T109" i="28" s="1"/>
  <c r="N59" i="27" s="1"/>
  <c r="W70" i="28"/>
  <c r="U70" i="28"/>
  <c r="V102" i="28"/>
  <c r="AA102" i="28"/>
  <c r="R101" i="28"/>
  <c r="T101" i="28" s="1"/>
  <c r="N51" i="27" s="1"/>
  <c r="U87" i="28"/>
  <c r="W87" i="28"/>
  <c r="AA93" i="28"/>
  <c r="V93" i="28"/>
  <c r="U89" i="28"/>
  <c r="W89" i="28"/>
  <c r="U94" i="28"/>
  <c r="W94" i="28"/>
  <c r="Q77" i="28"/>
  <c r="S77" i="28" s="1"/>
  <c r="L27" i="27" s="1"/>
  <c r="V107" i="28"/>
  <c r="AA107" i="28"/>
  <c r="W93" i="28"/>
  <c r="U93" i="28"/>
  <c r="U85" i="28"/>
  <c r="W85" i="28"/>
  <c r="AA99" i="28"/>
  <c r="V99" i="28"/>
  <c r="W113" i="28"/>
  <c r="U113" i="28"/>
  <c r="Q113" i="28"/>
  <c r="S113" i="28" s="1"/>
  <c r="P10" i="27" s="1"/>
  <c r="U65" i="28"/>
  <c r="W65" i="28"/>
  <c r="AA62" i="28"/>
  <c r="V62" i="28"/>
  <c r="U108" i="28"/>
  <c r="W108" i="28"/>
  <c r="V71" i="28"/>
  <c r="AA71" i="28"/>
  <c r="Q99" i="28"/>
  <c r="S99" i="28" s="1"/>
  <c r="L49" i="27" s="1"/>
  <c r="R95" i="28"/>
  <c r="T95" i="28" s="1"/>
  <c r="N45" i="27" s="1"/>
  <c r="Q98" i="28"/>
  <c r="S98" i="28" s="1"/>
  <c r="L48" i="27" s="1"/>
  <c r="W72" i="28"/>
  <c r="U72" i="28"/>
  <c r="AA104" i="28"/>
  <c r="V104" i="28"/>
  <c r="Q94" i="28"/>
  <c r="S94" i="28" s="1"/>
  <c r="L44" i="27" s="1"/>
  <c r="W68" i="28"/>
  <c r="U68" i="28"/>
  <c r="AA100" i="28"/>
  <c r="V100" i="28"/>
  <c r="V79" i="28"/>
  <c r="AA79" i="28"/>
  <c r="U7" i="28"/>
  <c r="Q7" i="28"/>
  <c r="S7" i="28" s="1"/>
  <c r="H10" i="27" s="1"/>
  <c r="W7" i="28"/>
  <c r="Q75" i="28"/>
  <c r="S75" i="28" s="1"/>
  <c r="L25" i="27" s="1"/>
  <c r="R91" i="28"/>
  <c r="T91" i="28" s="1"/>
  <c r="N41" i="27" s="1"/>
  <c r="W74" i="28"/>
  <c r="U74" i="28"/>
  <c r="V64" i="28"/>
  <c r="AA64" i="28"/>
  <c r="R76" i="28"/>
  <c r="T76" i="28" s="1"/>
  <c r="N26" i="27" s="1"/>
  <c r="R108" i="28"/>
  <c r="T108" i="28" s="1"/>
  <c r="N58" i="27" s="1"/>
  <c r="Q101" i="28"/>
  <c r="S101" i="28" s="1"/>
  <c r="L51" i="27" s="1"/>
  <c r="W103" i="28"/>
  <c r="U103" i="28"/>
  <c r="V90" i="28"/>
  <c r="AA90" i="28"/>
  <c r="Q96" i="28"/>
  <c r="S96" i="28" s="1"/>
  <c r="L46" i="27" s="1"/>
  <c r="R104" i="28"/>
  <c r="T104" i="28" s="1"/>
  <c r="N54" i="27" s="1"/>
  <c r="U81" i="28"/>
  <c r="W81" i="28"/>
  <c r="V70" i="28"/>
  <c r="AA70" i="28"/>
  <c r="R100" i="28"/>
  <c r="T100" i="28" s="1"/>
  <c r="N50" i="27" s="1"/>
  <c r="W73" i="28"/>
  <c r="U73" i="28"/>
  <c r="AA87" i="28"/>
  <c r="V87" i="28"/>
  <c r="U92" i="28"/>
  <c r="W92" i="28"/>
  <c r="AA89" i="28"/>
  <c r="V89" i="28"/>
  <c r="O6" i="28"/>
  <c r="Z6" i="28"/>
  <c r="Y6" i="28"/>
  <c r="X6" i="28"/>
  <c r="C9" i="27"/>
  <c r="B8" i="27" s="1"/>
  <c r="N112" i="28"/>
  <c r="N59" i="28"/>
  <c r="N6" i="28"/>
  <c r="AD7" i="28"/>
  <c r="AC7" i="28"/>
  <c r="AB7" i="28"/>
  <c r="P7" i="28"/>
  <c r="AC60" i="28"/>
  <c r="AD60" i="28"/>
  <c r="AB60" i="28"/>
  <c r="P60" i="28"/>
  <c r="P113" i="28"/>
  <c r="AD113" i="28"/>
  <c r="AB113" i="28"/>
  <c r="AC113" i="28"/>
  <c r="K60" i="17"/>
  <c r="L60" i="17" s="1"/>
  <c r="E6" i="20" s="1"/>
  <c r="AF137" i="17"/>
  <c r="P137" i="17"/>
  <c r="P84" i="17"/>
  <c r="AE84" i="17"/>
  <c r="AD84" i="17"/>
  <c r="AE137" i="17"/>
  <c r="AD137" i="17"/>
  <c r="AB60" i="17"/>
  <c r="M113" i="17"/>
  <c r="AB113" i="17" s="1"/>
  <c r="M7" i="17"/>
  <c r="E20" i="7"/>
  <c r="F15" i="7"/>
  <c r="F20" i="7" s="1"/>
  <c r="X84" i="17" l="1"/>
  <c r="T84" i="17"/>
  <c r="X137" i="17"/>
  <c r="T137" i="17"/>
  <c r="O59" i="28"/>
  <c r="U59" i="28" s="1"/>
  <c r="W6" i="28"/>
  <c r="U6" i="28"/>
  <c r="Q6" i="28"/>
  <c r="S6" i="28" s="1"/>
  <c r="H9" i="27" s="1"/>
  <c r="W112" i="28"/>
  <c r="Q112" i="28"/>
  <c r="S112" i="28" s="1"/>
  <c r="P9" i="27" s="1"/>
  <c r="U112" i="28"/>
  <c r="Z59" i="28"/>
  <c r="X59" i="28"/>
  <c r="Y59" i="28"/>
  <c r="O60" i="17"/>
  <c r="E9" i="27"/>
  <c r="D8" i="27" s="1"/>
  <c r="P59" i="28"/>
  <c r="AC59" i="28"/>
  <c r="AD59" i="28"/>
  <c r="AB59" i="28"/>
  <c r="P6" i="28"/>
  <c r="V6" i="28" s="1"/>
  <c r="AD6" i="28"/>
  <c r="AB6" i="28"/>
  <c r="AC6" i="28"/>
  <c r="P112" i="28"/>
  <c r="AD112" i="28"/>
  <c r="AB112" i="28"/>
  <c r="AC112" i="28"/>
  <c r="AA60" i="28"/>
  <c r="V60" i="28"/>
  <c r="R60" i="28"/>
  <c r="T60" i="28" s="1"/>
  <c r="N10" i="27" s="1"/>
  <c r="V7" i="28"/>
  <c r="AA7" i="28"/>
  <c r="R7" i="28"/>
  <c r="T7" i="28" s="1"/>
  <c r="J10" i="27" s="1"/>
  <c r="AA113" i="28"/>
  <c r="R113" i="28"/>
  <c r="T113" i="28" s="1"/>
  <c r="R10" i="27" s="1"/>
  <c r="V113" i="28"/>
  <c r="AB7" i="17"/>
  <c r="O7" i="17"/>
  <c r="Z7" i="17"/>
  <c r="AA7" i="17"/>
  <c r="AC137" i="17"/>
  <c r="R137" i="17"/>
  <c r="V137" i="17" s="1"/>
  <c r="AC84" i="17"/>
  <c r="R84" i="17"/>
  <c r="V84" i="17" s="1"/>
  <c r="AA60" i="17"/>
  <c r="Z60" i="17"/>
  <c r="O113" i="17"/>
  <c r="AA113" i="17"/>
  <c r="Z113" i="17"/>
  <c r="N31" i="17"/>
  <c r="W113" i="17" l="1"/>
  <c r="S113" i="17"/>
  <c r="W7" i="17"/>
  <c r="S7" i="17"/>
  <c r="W60" i="17"/>
  <c r="S60" i="17"/>
  <c r="W59" i="28"/>
  <c r="Q59" i="28"/>
  <c r="S59" i="28" s="1"/>
  <c r="L9" i="27" s="1"/>
  <c r="Y60" i="17"/>
  <c r="Q60" i="17"/>
  <c r="U60" i="17" s="1"/>
  <c r="F6" i="20" s="1"/>
  <c r="G30" i="20"/>
  <c r="O33" i="27"/>
  <c r="J30" i="20"/>
  <c r="S33" i="27"/>
  <c r="AA112" i="28"/>
  <c r="V112" i="28"/>
  <c r="R112" i="28"/>
  <c r="T112" i="28" s="1"/>
  <c r="R9" i="27" s="1"/>
  <c r="AA6" i="28"/>
  <c r="R6" i="28"/>
  <c r="T6" i="28" s="1"/>
  <c r="J9" i="27" s="1"/>
  <c r="AA59" i="28"/>
  <c r="R59" i="28"/>
  <c r="T59" i="28" s="1"/>
  <c r="N9" i="27" s="1"/>
  <c r="V59" i="28"/>
  <c r="AF31" i="17"/>
  <c r="P31" i="17"/>
  <c r="Y7" i="17"/>
  <c r="Q7" i="17"/>
  <c r="N114" i="17"/>
  <c r="N61" i="17"/>
  <c r="N57" i="17"/>
  <c r="P57" i="17" s="1"/>
  <c r="N163" i="17"/>
  <c r="N110" i="17"/>
  <c r="N39" i="17"/>
  <c r="P39" i="17" s="1"/>
  <c r="N145" i="17"/>
  <c r="N92" i="17"/>
  <c r="N35" i="17"/>
  <c r="P35" i="17" s="1"/>
  <c r="N141" i="17"/>
  <c r="N88" i="17"/>
  <c r="N38" i="17"/>
  <c r="P38" i="17" s="1"/>
  <c r="N144" i="17"/>
  <c r="N91" i="17"/>
  <c r="M24" i="17"/>
  <c r="M130" i="17"/>
  <c r="AB130" i="17" s="1"/>
  <c r="M77" i="17"/>
  <c r="AB77" i="17" s="1"/>
  <c r="M21" i="17"/>
  <c r="M127" i="17"/>
  <c r="AB127" i="17" s="1"/>
  <c r="M74" i="17"/>
  <c r="AB74" i="17" s="1"/>
  <c r="N13" i="17"/>
  <c r="P13" i="17" s="1"/>
  <c r="N119" i="17"/>
  <c r="N66" i="17"/>
  <c r="N26" i="17"/>
  <c r="P26" i="17" s="1"/>
  <c r="N132" i="17"/>
  <c r="N79" i="17"/>
  <c r="N12" i="17"/>
  <c r="P12" i="17" s="1"/>
  <c r="N118" i="17"/>
  <c r="N65" i="17"/>
  <c r="N34" i="17"/>
  <c r="P34" i="17" s="1"/>
  <c r="N140" i="17"/>
  <c r="N87" i="17"/>
  <c r="M33" i="17"/>
  <c r="M139" i="17"/>
  <c r="AB139" i="17" s="1"/>
  <c r="M86" i="17"/>
  <c r="AB86" i="17" s="1"/>
  <c r="M52" i="17"/>
  <c r="M158" i="17"/>
  <c r="AB158" i="17" s="1"/>
  <c r="M105" i="17"/>
  <c r="AB105" i="17" s="1"/>
  <c r="N25" i="17"/>
  <c r="P25" i="17" s="1"/>
  <c r="N131" i="17"/>
  <c r="N78" i="17"/>
  <c r="M19" i="17"/>
  <c r="M125" i="17"/>
  <c r="AB125" i="17" s="1"/>
  <c r="M72" i="17"/>
  <c r="AB72" i="17" s="1"/>
  <c r="M32" i="17"/>
  <c r="M138" i="17"/>
  <c r="AB138" i="17" s="1"/>
  <c r="M85" i="17"/>
  <c r="AB85" i="17" s="1"/>
  <c r="N49" i="17"/>
  <c r="P49" i="17" s="1"/>
  <c r="N155" i="17"/>
  <c r="N102" i="17"/>
  <c r="M48" i="17"/>
  <c r="M154" i="17"/>
  <c r="AB154" i="17" s="1"/>
  <c r="M101" i="17"/>
  <c r="AB101" i="17" s="1"/>
  <c r="N11" i="17"/>
  <c r="P11" i="17" s="1"/>
  <c r="N117" i="17"/>
  <c r="N64" i="17"/>
  <c r="N42" i="17"/>
  <c r="P42" i="17" s="1"/>
  <c r="N148" i="17"/>
  <c r="N95" i="17"/>
  <c r="N15" i="17"/>
  <c r="P15" i="17" s="1"/>
  <c r="N121" i="17"/>
  <c r="N68" i="17"/>
  <c r="N54" i="17"/>
  <c r="P54" i="17" s="1"/>
  <c r="N160" i="17"/>
  <c r="N107" i="17"/>
  <c r="N17" i="17"/>
  <c r="P17" i="17" s="1"/>
  <c r="N123" i="17"/>
  <c r="N70" i="17"/>
  <c r="N37" i="17"/>
  <c r="P37" i="17" s="1"/>
  <c r="N90" i="17"/>
  <c r="N143" i="17"/>
  <c r="N46" i="17"/>
  <c r="N152" i="17"/>
  <c r="N99" i="17"/>
  <c r="M50" i="17"/>
  <c r="M156" i="17"/>
  <c r="AB156" i="17" s="1"/>
  <c r="M103" i="17"/>
  <c r="AB103" i="17" s="1"/>
  <c r="M22" i="17"/>
  <c r="M75" i="17"/>
  <c r="AB75" i="17" s="1"/>
  <c r="M128" i="17"/>
  <c r="AB128" i="17" s="1"/>
  <c r="Y113" i="17"/>
  <c r="Q113" i="17"/>
  <c r="U113" i="17" s="1"/>
  <c r="N58" i="17"/>
  <c r="P58" i="17" s="1"/>
  <c r="N164" i="17"/>
  <c r="N111" i="17"/>
  <c r="N60" i="17"/>
  <c r="N113" i="17"/>
  <c r="N7" i="17"/>
  <c r="P7" i="17" s="1"/>
  <c r="T7" i="17" s="1"/>
  <c r="C14" i="29" s="1"/>
  <c r="M45" i="17"/>
  <c r="M151" i="17"/>
  <c r="AB151" i="17" s="1"/>
  <c r="M98" i="17"/>
  <c r="AB98" i="17" s="1"/>
  <c r="N51" i="17"/>
  <c r="P51" i="17" s="1"/>
  <c r="N104" i="17"/>
  <c r="N157" i="17"/>
  <c r="M56" i="17"/>
  <c r="M162" i="17"/>
  <c r="AB162" i="17" s="1"/>
  <c r="M109" i="17"/>
  <c r="AB109" i="17" s="1"/>
  <c r="M27" i="17"/>
  <c r="M133" i="17"/>
  <c r="AB133" i="17" s="1"/>
  <c r="M80" i="17"/>
  <c r="AB80" i="17" s="1"/>
  <c r="M16" i="17"/>
  <c r="M69" i="17"/>
  <c r="AB69" i="17" s="1"/>
  <c r="M122" i="17"/>
  <c r="M29" i="17"/>
  <c r="M135" i="17"/>
  <c r="AB135" i="17" s="1"/>
  <c r="M82" i="17"/>
  <c r="AB82" i="17" s="1"/>
  <c r="M14" i="17"/>
  <c r="M120" i="17"/>
  <c r="AB120" i="17" s="1"/>
  <c r="M67" i="17"/>
  <c r="AB67" i="17" s="1"/>
  <c r="M47" i="17"/>
  <c r="M153" i="17"/>
  <c r="AB153" i="17" s="1"/>
  <c r="M100" i="17"/>
  <c r="AB100" i="17" s="1"/>
  <c r="M10" i="17"/>
  <c r="M116" i="17"/>
  <c r="AB116" i="17" s="1"/>
  <c r="M63" i="17"/>
  <c r="AB63" i="17" s="1"/>
  <c r="M36" i="17"/>
  <c r="M142" i="17"/>
  <c r="AB142" i="17" s="1"/>
  <c r="M89" i="17"/>
  <c r="AB89" i="17" s="1"/>
  <c r="N41" i="17"/>
  <c r="P41" i="17" s="1"/>
  <c r="N147" i="17"/>
  <c r="N94" i="17"/>
  <c r="M44" i="17"/>
  <c r="M150" i="17"/>
  <c r="AB150" i="17" s="1"/>
  <c r="M97" i="17"/>
  <c r="AB97" i="17" s="1"/>
  <c r="M114" i="17"/>
  <c r="AB114" i="17" s="1"/>
  <c r="M61" i="17"/>
  <c r="AB61" i="17" s="1"/>
  <c r="M30" i="17"/>
  <c r="M83" i="17"/>
  <c r="AB83" i="17" s="1"/>
  <c r="M136" i="17"/>
  <c r="AB136" i="17" s="1"/>
  <c r="N40" i="17"/>
  <c r="P40" i="17" s="1"/>
  <c r="N146" i="17"/>
  <c r="N93" i="17"/>
  <c r="M23" i="17"/>
  <c r="M129" i="17"/>
  <c r="AB129" i="17" s="1"/>
  <c r="M76" i="17"/>
  <c r="AB76" i="17" s="1"/>
  <c r="M28" i="17"/>
  <c r="M134" i="17"/>
  <c r="AB134" i="17" s="1"/>
  <c r="M81" i="17"/>
  <c r="AB81" i="17" s="1"/>
  <c r="M18" i="17"/>
  <c r="M124" i="17"/>
  <c r="AB124" i="17" s="1"/>
  <c r="M71" i="17"/>
  <c r="AB71" i="17" s="1"/>
  <c r="M25" i="17"/>
  <c r="Z25" i="17" s="1"/>
  <c r="M131" i="17"/>
  <c r="AB131" i="17" s="1"/>
  <c r="M78" i="17"/>
  <c r="AB78" i="17" s="1"/>
  <c r="N19" i="17"/>
  <c r="P19" i="17" s="1"/>
  <c r="N125" i="17"/>
  <c r="N72" i="17"/>
  <c r="M20" i="17"/>
  <c r="M73" i="17"/>
  <c r="AB73" i="17" s="1"/>
  <c r="M126" i="17"/>
  <c r="AB126" i="17" s="1"/>
  <c r="M55" i="17"/>
  <c r="M161" i="17"/>
  <c r="AB161" i="17" s="1"/>
  <c r="M108" i="17"/>
  <c r="AB108" i="17" s="1"/>
  <c r="M53" i="17"/>
  <c r="M159" i="17"/>
  <c r="AB159" i="17" s="1"/>
  <c r="M106" i="17"/>
  <c r="AB106" i="17" s="1"/>
  <c r="M43" i="17"/>
  <c r="M149" i="17"/>
  <c r="AB149" i="17" s="1"/>
  <c r="M96" i="17"/>
  <c r="AB96" i="17" s="1"/>
  <c r="AE31" i="17"/>
  <c r="AD31" i="17"/>
  <c r="R31" i="17"/>
  <c r="V31" i="17" s="1"/>
  <c r="M8" i="17"/>
  <c r="Z8" i="17" s="1"/>
  <c r="N8" i="17"/>
  <c r="AE8" i="17" s="1"/>
  <c r="AG7" i="17" s="1"/>
  <c r="C65" i="11"/>
  <c r="C64" i="11"/>
  <c r="B65" i="11"/>
  <c r="B64" i="11"/>
  <c r="X15" i="17" l="1"/>
  <c r="T15" i="17"/>
  <c r="X26" i="17"/>
  <c r="T26" i="17"/>
  <c r="X41" i="17"/>
  <c r="T41" i="17"/>
  <c r="X57" i="17"/>
  <c r="T57" i="17"/>
  <c r="X40" i="17"/>
  <c r="T40" i="17"/>
  <c r="X17" i="17"/>
  <c r="T17" i="17"/>
  <c r="X11" i="17"/>
  <c r="T11" i="17"/>
  <c r="X34" i="17"/>
  <c r="T34" i="17"/>
  <c r="X39" i="17"/>
  <c r="T39" i="17"/>
  <c r="X31" i="17"/>
  <c r="T31" i="17"/>
  <c r="X51" i="17"/>
  <c r="T51" i="17"/>
  <c r="X49" i="17"/>
  <c r="T49" i="17"/>
  <c r="X38" i="17"/>
  <c r="T38" i="17"/>
  <c r="X58" i="17"/>
  <c r="T58" i="17"/>
  <c r="X54" i="17"/>
  <c r="T54" i="17"/>
  <c r="X25" i="17"/>
  <c r="T25" i="17"/>
  <c r="X12" i="17"/>
  <c r="T12" i="17"/>
  <c r="X19" i="17"/>
  <c r="T19" i="17"/>
  <c r="X37" i="17"/>
  <c r="T37" i="17"/>
  <c r="X42" i="17"/>
  <c r="T42" i="17"/>
  <c r="X13" i="17"/>
  <c r="T13" i="17"/>
  <c r="X35" i="17"/>
  <c r="T35" i="17"/>
  <c r="M9" i="27"/>
  <c r="L8" i="27" s="1"/>
  <c r="D30" i="20"/>
  <c r="K33" i="27"/>
  <c r="I6" i="20"/>
  <c r="Q9" i="27"/>
  <c r="P8" i="27" s="1"/>
  <c r="U7" i="17"/>
  <c r="I9" i="27" s="1"/>
  <c r="H8" i="27" s="1"/>
  <c r="X7" i="17"/>
  <c r="C24" i="29"/>
  <c r="C29" i="29" s="1"/>
  <c r="AC7" i="17"/>
  <c r="P46" i="17"/>
  <c r="AF46" i="17"/>
  <c r="AF146" i="17"/>
  <c r="P146" i="17"/>
  <c r="AB122" i="17"/>
  <c r="Z122" i="17"/>
  <c r="AF125" i="17"/>
  <c r="P125" i="17"/>
  <c r="AF94" i="17"/>
  <c r="P94" i="17"/>
  <c r="AF104" i="17"/>
  <c r="P104" i="17"/>
  <c r="AF111" i="17"/>
  <c r="P111" i="17"/>
  <c r="AF99" i="17"/>
  <c r="P99" i="17"/>
  <c r="AF90" i="17"/>
  <c r="P90" i="17"/>
  <c r="AF68" i="17"/>
  <c r="P68" i="17"/>
  <c r="AF148" i="17"/>
  <c r="P148" i="17"/>
  <c r="AF131" i="17"/>
  <c r="P131" i="17"/>
  <c r="AF87" i="17"/>
  <c r="P87" i="17"/>
  <c r="AF118" i="17"/>
  <c r="P118" i="17"/>
  <c r="AF92" i="17"/>
  <c r="P92" i="17"/>
  <c r="AF163" i="17"/>
  <c r="P163" i="17"/>
  <c r="AF72" i="17"/>
  <c r="P72" i="17"/>
  <c r="AF93" i="17"/>
  <c r="P93" i="17"/>
  <c r="AF147" i="17"/>
  <c r="P147" i="17"/>
  <c r="AF164" i="17"/>
  <c r="P164" i="17"/>
  <c r="AF152" i="17"/>
  <c r="P152" i="17"/>
  <c r="AF107" i="17"/>
  <c r="P107" i="17"/>
  <c r="AF121" i="17"/>
  <c r="P121" i="17"/>
  <c r="AF140" i="17"/>
  <c r="P140" i="17"/>
  <c r="AF66" i="17"/>
  <c r="P66" i="17"/>
  <c r="AF88" i="17"/>
  <c r="P88" i="17"/>
  <c r="AF145" i="17"/>
  <c r="P145" i="17"/>
  <c r="AF113" i="17"/>
  <c r="P113" i="17"/>
  <c r="T113" i="17" s="1"/>
  <c r="D14" i="29" s="1"/>
  <c r="AF70" i="17"/>
  <c r="P70" i="17"/>
  <c r="AF160" i="17"/>
  <c r="P160" i="17"/>
  <c r="AF64" i="17"/>
  <c r="P64" i="17"/>
  <c r="AF102" i="17"/>
  <c r="P102" i="17"/>
  <c r="AF79" i="17"/>
  <c r="P79" i="17"/>
  <c r="AF119" i="17"/>
  <c r="P119" i="17"/>
  <c r="AF91" i="17"/>
  <c r="P91" i="17"/>
  <c r="AF141" i="17"/>
  <c r="P141" i="17"/>
  <c r="AF61" i="17"/>
  <c r="P61" i="17"/>
  <c r="AF8" i="17"/>
  <c r="P8" i="17"/>
  <c r="T8" i="17" s="1"/>
  <c r="AF157" i="17"/>
  <c r="P157" i="17"/>
  <c r="P60" i="17"/>
  <c r="AD60" i="17"/>
  <c r="AF60" i="17"/>
  <c r="AF143" i="17"/>
  <c r="P143" i="17"/>
  <c r="AF123" i="17"/>
  <c r="P123" i="17"/>
  <c r="AF95" i="17"/>
  <c r="P95" i="17"/>
  <c r="AF117" i="17"/>
  <c r="P117" i="17"/>
  <c r="AF155" i="17"/>
  <c r="P155" i="17"/>
  <c r="AF78" i="17"/>
  <c r="P78" i="17"/>
  <c r="AF65" i="17"/>
  <c r="P65" i="17"/>
  <c r="AF132" i="17"/>
  <c r="P132" i="17"/>
  <c r="AF144" i="17"/>
  <c r="P144" i="17"/>
  <c r="AF110" i="17"/>
  <c r="P110" i="17"/>
  <c r="AF114" i="17"/>
  <c r="P114" i="17"/>
  <c r="AF7" i="17"/>
  <c r="AD11" i="17"/>
  <c r="AF11" i="17"/>
  <c r="AE49" i="17"/>
  <c r="AF49" i="17"/>
  <c r="AE38" i="17"/>
  <c r="AF38" i="17"/>
  <c r="AB8" i="17"/>
  <c r="Z55" i="17"/>
  <c r="AB55" i="17"/>
  <c r="Z18" i="17"/>
  <c r="AB18" i="17"/>
  <c r="Z30" i="17"/>
  <c r="AB30" i="17"/>
  <c r="AE41" i="17"/>
  <c r="AF41" i="17"/>
  <c r="Z14" i="17"/>
  <c r="AB14" i="17"/>
  <c r="Z56" i="17"/>
  <c r="AB56" i="17"/>
  <c r="AC58" i="17"/>
  <c r="AF58" i="17"/>
  <c r="AE37" i="17"/>
  <c r="AF37" i="17"/>
  <c r="AE42" i="17"/>
  <c r="AF42" i="17"/>
  <c r="Z48" i="17"/>
  <c r="AB48" i="17"/>
  <c r="AE25" i="17"/>
  <c r="AF25" i="17"/>
  <c r="AE12" i="17"/>
  <c r="AF12" i="17"/>
  <c r="Z24" i="17"/>
  <c r="AB24" i="17"/>
  <c r="AD57" i="17"/>
  <c r="AF57" i="17"/>
  <c r="Z20" i="17"/>
  <c r="AB20" i="17"/>
  <c r="Z36" i="17"/>
  <c r="AB36" i="17"/>
  <c r="Z29" i="17"/>
  <c r="AB29" i="17"/>
  <c r="AE17" i="17"/>
  <c r="AF17" i="17"/>
  <c r="Z52" i="17"/>
  <c r="AB52" i="17"/>
  <c r="Z53" i="17"/>
  <c r="AB53" i="17"/>
  <c r="AB25" i="17"/>
  <c r="AD40" i="17"/>
  <c r="AF40" i="17"/>
  <c r="Z44" i="17"/>
  <c r="AB44" i="17"/>
  <c r="Z47" i="17"/>
  <c r="AB47" i="17"/>
  <c r="Z27" i="17"/>
  <c r="AB27" i="17"/>
  <c r="AE46" i="17"/>
  <c r="AD15" i="17"/>
  <c r="AF15" i="17"/>
  <c r="Z19" i="17"/>
  <c r="AB19" i="17"/>
  <c r="AE34" i="17"/>
  <c r="AF34" i="17"/>
  <c r="Z21" i="17"/>
  <c r="AB21" i="17"/>
  <c r="AE39" i="17"/>
  <c r="AF39" i="17"/>
  <c r="Z28" i="17"/>
  <c r="AB28" i="17"/>
  <c r="AE51" i="17"/>
  <c r="AF51" i="17"/>
  <c r="Z22" i="17"/>
  <c r="AB22" i="17"/>
  <c r="AE26" i="17"/>
  <c r="AF26" i="17"/>
  <c r="Z43" i="17"/>
  <c r="AB43" i="17"/>
  <c r="R19" i="17"/>
  <c r="V19" i="17" s="1"/>
  <c r="AF19" i="17"/>
  <c r="Z23" i="17"/>
  <c r="AB23" i="17"/>
  <c r="Z10" i="17"/>
  <c r="AB10" i="17"/>
  <c r="Z16" i="17"/>
  <c r="AB16" i="17"/>
  <c r="Z45" i="17"/>
  <c r="AB45" i="17"/>
  <c r="Z50" i="17"/>
  <c r="AB50" i="17"/>
  <c r="AE54" i="17"/>
  <c r="AF54" i="17"/>
  <c r="Z32" i="17"/>
  <c r="AB32" i="17"/>
  <c r="Z33" i="17"/>
  <c r="AB33" i="17"/>
  <c r="AE13" i="17"/>
  <c r="AF13" i="17"/>
  <c r="AE35" i="17"/>
  <c r="AF35" i="17"/>
  <c r="AE57" i="17"/>
  <c r="R39" i="17"/>
  <c r="V39" i="17" s="1"/>
  <c r="AC13" i="17"/>
  <c r="O33" i="17"/>
  <c r="S33" i="17" s="1"/>
  <c r="AD26" i="17"/>
  <c r="R17" i="17"/>
  <c r="V17" i="17" s="1"/>
  <c r="O21" i="17"/>
  <c r="S21" i="17" s="1"/>
  <c r="AD35" i="17"/>
  <c r="O24" i="17"/>
  <c r="S24" i="17" s="1"/>
  <c r="AD34" i="17"/>
  <c r="R15" i="17"/>
  <c r="V15" i="17" s="1"/>
  <c r="O32" i="17"/>
  <c r="S32" i="17" s="1"/>
  <c r="AD38" i="17"/>
  <c r="O19" i="17"/>
  <c r="S19" i="17" s="1"/>
  <c r="AD39" i="17"/>
  <c r="R40" i="17"/>
  <c r="V40" i="17" s="1"/>
  <c r="AC49" i="17"/>
  <c r="O55" i="17"/>
  <c r="S55" i="17" s="1"/>
  <c r="AA48" i="17"/>
  <c r="AD58" i="17"/>
  <c r="R34" i="17"/>
  <c r="V34" i="17" s="1"/>
  <c r="AA55" i="17"/>
  <c r="AA52" i="17"/>
  <c r="AD12" i="17"/>
  <c r="AD13" i="17"/>
  <c r="AC38" i="17"/>
  <c r="AC42" i="17"/>
  <c r="R54" i="17"/>
  <c r="V54" i="17" s="1"/>
  <c r="R25" i="17"/>
  <c r="V25" i="17" s="1"/>
  <c r="AC26" i="17"/>
  <c r="AA32" i="17"/>
  <c r="O52" i="17"/>
  <c r="S52" i="17" s="1"/>
  <c r="AA19" i="17"/>
  <c r="AA21" i="17"/>
  <c r="AE11" i="17"/>
  <c r="AE58" i="17"/>
  <c r="O29" i="17"/>
  <c r="S29" i="17" s="1"/>
  <c r="AD46" i="17"/>
  <c r="AD49" i="17"/>
  <c r="AC35" i="17"/>
  <c r="R37" i="17"/>
  <c r="V37" i="17" s="1"/>
  <c r="R57" i="17"/>
  <c r="V57" i="17" s="1"/>
  <c r="R12" i="17"/>
  <c r="V12" i="17" s="1"/>
  <c r="R11" i="17"/>
  <c r="V11" i="17" s="1"/>
  <c r="AA24" i="17"/>
  <c r="O48" i="17"/>
  <c r="S48" i="17" s="1"/>
  <c r="O22" i="17"/>
  <c r="S22" i="17" s="1"/>
  <c r="AA33" i="17"/>
  <c r="AD25" i="17"/>
  <c r="O18" i="17"/>
  <c r="S18" i="17" s="1"/>
  <c r="O23" i="17"/>
  <c r="S23" i="17" s="1"/>
  <c r="O28" i="17"/>
  <c r="S28" i="17" s="1"/>
  <c r="AE40" i="17"/>
  <c r="O27" i="17"/>
  <c r="AD51" i="17"/>
  <c r="AE15" i="17"/>
  <c r="AA45" i="17"/>
  <c r="R51" i="17"/>
  <c r="V51" i="17" s="1"/>
  <c r="O47" i="17"/>
  <c r="S47" i="17" s="1"/>
  <c r="AA27" i="17"/>
  <c r="O50" i="17"/>
  <c r="S50" i="17" s="1"/>
  <c r="AA44" i="17"/>
  <c r="AA47" i="17"/>
  <c r="O45" i="17"/>
  <c r="S45" i="17" s="1"/>
  <c r="AA50" i="17"/>
  <c r="AA36" i="17"/>
  <c r="AA29" i="17"/>
  <c r="AD37" i="17"/>
  <c r="AE19" i="17"/>
  <c r="AD41" i="17"/>
  <c r="O44" i="17"/>
  <c r="S44" i="17" s="1"/>
  <c r="O36" i="17"/>
  <c r="S36" i="17" s="1"/>
  <c r="AD54" i="17"/>
  <c r="AD19" i="17"/>
  <c r="O43" i="17"/>
  <c r="S43" i="17" s="1"/>
  <c r="O25" i="17"/>
  <c r="S25" i="17" s="1"/>
  <c r="AA28" i="17"/>
  <c r="AA23" i="17"/>
  <c r="O10" i="17"/>
  <c r="S10" i="17" s="1"/>
  <c r="O14" i="17"/>
  <c r="S14" i="17" s="1"/>
  <c r="O16" i="17"/>
  <c r="S16" i="17" s="1"/>
  <c r="O56" i="17"/>
  <c r="S56" i="17" s="1"/>
  <c r="AD17" i="17"/>
  <c r="R41" i="17"/>
  <c r="V41" i="17" s="1"/>
  <c r="O53" i="17"/>
  <c r="S53" i="17" s="1"/>
  <c r="AA25" i="17"/>
  <c r="O30" i="17"/>
  <c r="S30" i="17" s="1"/>
  <c r="AA10" i="17"/>
  <c r="AA14" i="17"/>
  <c r="AA16" i="17"/>
  <c r="AA56" i="17"/>
  <c r="AA22" i="17"/>
  <c r="AD42" i="17"/>
  <c r="AA43" i="17"/>
  <c r="O20" i="17"/>
  <c r="S20" i="17" s="1"/>
  <c r="AA18" i="17"/>
  <c r="AA30" i="17"/>
  <c r="N18" i="17"/>
  <c r="P18" i="17" s="1"/>
  <c r="N124" i="17"/>
  <c r="N71" i="17"/>
  <c r="M54" i="17"/>
  <c r="M160" i="17"/>
  <c r="AB160" i="17" s="1"/>
  <c r="M107" i="17"/>
  <c r="AB107" i="17" s="1"/>
  <c r="M58" i="17"/>
  <c r="M164" i="17"/>
  <c r="AB164" i="17" s="1"/>
  <c r="M111" i="17"/>
  <c r="AB111" i="17" s="1"/>
  <c r="N43" i="17"/>
  <c r="P43" i="17" s="1"/>
  <c r="N96" i="17"/>
  <c r="N149" i="17"/>
  <c r="N55" i="17"/>
  <c r="P55" i="17" s="1"/>
  <c r="N108" i="17"/>
  <c r="N161" i="17"/>
  <c r="N9" i="17"/>
  <c r="P9" i="17" s="1"/>
  <c r="N115" i="17"/>
  <c r="N62" i="17"/>
  <c r="M41" i="17"/>
  <c r="M147" i="17"/>
  <c r="AB147" i="17" s="1"/>
  <c r="M94" i="17"/>
  <c r="AB94" i="17" s="1"/>
  <c r="N30" i="17"/>
  <c r="P30" i="17" s="1"/>
  <c r="N136" i="17"/>
  <c r="N83" i="17"/>
  <c r="AD94" i="17"/>
  <c r="AE94" i="17"/>
  <c r="O63" i="17"/>
  <c r="Z63" i="17"/>
  <c r="AA63" i="17"/>
  <c r="O100" i="17"/>
  <c r="Z100" i="17"/>
  <c r="AA100" i="17"/>
  <c r="O67" i="17"/>
  <c r="Z67" i="17"/>
  <c r="AA67" i="17"/>
  <c r="O82" i="17"/>
  <c r="AA82" i="17"/>
  <c r="Z82" i="17"/>
  <c r="AA122" i="17"/>
  <c r="O122" i="17"/>
  <c r="O98" i="17"/>
  <c r="Z98" i="17"/>
  <c r="AA98" i="17"/>
  <c r="AE7" i="17"/>
  <c r="AD7" i="17"/>
  <c r="N24" i="17"/>
  <c r="P24" i="17" s="1"/>
  <c r="N77" i="17"/>
  <c r="N130" i="17"/>
  <c r="N10" i="17"/>
  <c r="P10" i="17" s="1"/>
  <c r="N116" i="17"/>
  <c r="N63" i="17"/>
  <c r="N32" i="17"/>
  <c r="P32" i="17" s="1"/>
  <c r="N138" i="17"/>
  <c r="N85" i="17"/>
  <c r="N52" i="17"/>
  <c r="P52" i="17" s="1"/>
  <c r="N158" i="17"/>
  <c r="N105" i="17"/>
  <c r="N47" i="17"/>
  <c r="P47" i="17" s="1"/>
  <c r="N100" i="17"/>
  <c r="N153" i="17"/>
  <c r="O96" i="17"/>
  <c r="AA96" i="17"/>
  <c r="Z96" i="17"/>
  <c r="O106" i="17"/>
  <c r="AA106" i="17"/>
  <c r="Z106" i="17"/>
  <c r="O108" i="17"/>
  <c r="AA108" i="17"/>
  <c r="Z108" i="17"/>
  <c r="Z126" i="17"/>
  <c r="AA126" i="17"/>
  <c r="O126" i="17"/>
  <c r="AD72" i="17"/>
  <c r="AE72" i="17"/>
  <c r="O78" i="17"/>
  <c r="AA78" i="17"/>
  <c r="Z78" i="17"/>
  <c r="O71" i="17"/>
  <c r="Z71" i="17"/>
  <c r="AA71" i="17"/>
  <c r="O81" i="17"/>
  <c r="Z81" i="17"/>
  <c r="AA81" i="17"/>
  <c r="O76" i="17"/>
  <c r="AA76" i="17"/>
  <c r="Z76" i="17"/>
  <c r="AE93" i="17"/>
  <c r="AD93" i="17"/>
  <c r="O61" i="17"/>
  <c r="Z61" i="17"/>
  <c r="AA61" i="17"/>
  <c r="O97" i="17"/>
  <c r="Z97" i="17"/>
  <c r="AA97" i="17"/>
  <c r="O89" i="17"/>
  <c r="AA89" i="17"/>
  <c r="Z89" i="17"/>
  <c r="AA120" i="17"/>
  <c r="Z120" i="17"/>
  <c r="O120" i="17"/>
  <c r="O69" i="17"/>
  <c r="AA69" i="17"/>
  <c r="Z69" i="17"/>
  <c r="O80" i="17"/>
  <c r="AA80" i="17"/>
  <c r="Z80" i="17"/>
  <c r="O109" i="17"/>
  <c r="Z109" i="17"/>
  <c r="AA109" i="17"/>
  <c r="AE157" i="17"/>
  <c r="AD157" i="17"/>
  <c r="AD113" i="17"/>
  <c r="AE113" i="17"/>
  <c r="AD111" i="17"/>
  <c r="AE111" i="17"/>
  <c r="O103" i="17"/>
  <c r="Z103" i="17"/>
  <c r="AA103" i="17"/>
  <c r="AD99" i="17"/>
  <c r="AE99" i="17"/>
  <c r="AD107" i="17"/>
  <c r="AE107" i="17"/>
  <c r="AD68" i="17"/>
  <c r="AE68" i="17"/>
  <c r="AE95" i="17"/>
  <c r="AD95" i="17"/>
  <c r="O72" i="17"/>
  <c r="AA72" i="17"/>
  <c r="Z72" i="17"/>
  <c r="AE78" i="17"/>
  <c r="AD78" i="17"/>
  <c r="O86" i="17"/>
  <c r="AA86" i="17"/>
  <c r="Z86" i="17"/>
  <c r="AE87" i="17"/>
  <c r="AD87" i="17"/>
  <c r="AD79" i="17"/>
  <c r="AE79" i="17"/>
  <c r="O74" i="17"/>
  <c r="AA74" i="17"/>
  <c r="Z74" i="17"/>
  <c r="O77" i="17"/>
  <c r="AA77" i="17"/>
  <c r="Z77" i="17"/>
  <c r="AD91" i="17"/>
  <c r="AE91" i="17"/>
  <c r="AE88" i="17"/>
  <c r="AD88" i="17"/>
  <c r="AE92" i="17"/>
  <c r="AD92" i="17"/>
  <c r="AD110" i="17"/>
  <c r="AE110" i="17"/>
  <c r="AE61" i="17"/>
  <c r="AD61" i="17"/>
  <c r="N21" i="17"/>
  <c r="P21" i="17" s="1"/>
  <c r="N127" i="17"/>
  <c r="N74" i="17"/>
  <c r="M46" i="17"/>
  <c r="M152" i="17"/>
  <c r="AB152" i="17" s="1"/>
  <c r="M99" i="17"/>
  <c r="AB99" i="17" s="1"/>
  <c r="M49" i="17"/>
  <c r="M155" i="17"/>
  <c r="AB155" i="17" s="1"/>
  <c r="M102" i="17"/>
  <c r="AB102" i="17" s="1"/>
  <c r="N53" i="17"/>
  <c r="P53" i="17" s="1"/>
  <c r="N159" i="17"/>
  <c r="N106" i="17"/>
  <c r="M17" i="17"/>
  <c r="M70" i="17"/>
  <c r="AB70" i="17" s="1"/>
  <c r="M123" i="17"/>
  <c r="AB123" i="17" s="1"/>
  <c r="N50" i="17"/>
  <c r="P50" i="17" s="1"/>
  <c r="N156" i="17"/>
  <c r="N103" i="17"/>
  <c r="N23" i="17"/>
  <c r="P23" i="17" s="1"/>
  <c r="N129" i="17"/>
  <c r="N76" i="17"/>
  <c r="M13" i="17"/>
  <c r="M66" i="17"/>
  <c r="AB66" i="17" s="1"/>
  <c r="M119" i="17"/>
  <c r="AB119" i="17" s="1"/>
  <c r="N20" i="17"/>
  <c r="P20" i="17" s="1"/>
  <c r="N126" i="17"/>
  <c r="N73" i="17"/>
  <c r="M42" i="17"/>
  <c r="M148" i="17"/>
  <c r="AB148" i="17" s="1"/>
  <c r="M95" i="17"/>
  <c r="AB95" i="17" s="1"/>
  <c r="N28" i="17"/>
  <c r="P28" i="17" s="1"/>
  <c r="N81" i="17"/>
  <c r="N134" i="17"/>
  <c r="M12" i="17"/>
  <c r="M118" i="17"/>
  <c r="AB118" i="17" s="1"/>
  <c r="M65" i="17"/>
  <c r="AB65" i="17" s="1"/>
  <c r="M34" i="17"/>
  <c r="M140" i="17"/>
  <c r="AB140" i="17" s="1"/>
  <c r="M87" i="17"/>
  <c r="AB87" i="17" s="1"/>
  <c r="M11" i="17"/>
  <c r="AA11" i="17" s="1"/>
  <c r="M117" i="17"/>
  <c r="AB117" i="17" s="1"/>
  <c r="M64" i="17"/>
  <c r="AB64" i="17" s="1"/>
  <c r="N16" i="17"/>
  <c r="P16" i="17" s="1"/>
  <c r="N122" i="17"/>
  <c r="N69" i="17"/>
  <c r="N56" i="17"/>
  <c r="P56" i="17" s="1"/>
  <c r="N162" i="17"/>
  <c r="N109" i="17"/>
  <c r="AA53" i="17"/>
  <c r="AA20" i="17"/>
  <c r="O73" i="17"/>
  <c r="Z73" i="17"/>
  <c r="AA73" i="17"/>
  <c r="AA124" i="17"/>
  <c r="Z124" i="17"/>
  <c r="O124" i="17"/>
  <c r="AA129" i="17"/>
  <c r="O129" i="17"/>
  <c r="Z129" i="17"/>
  <c r="AA136" i="17"/>
  <c r="Z136" i="17"/>
  <c r="O136" i="17"/>
  <c r="Z150" i="17"/>
  <c r="O150" i="17"/>
  <c r="AA150" i="17"/>
  <c r="AD147" i="17"/>
  <c r="AE147" i="17"/>
  <c r="Z142" i="17"/>
  <c r="O142" i="17"/>
  <c r="AA142" i="17"/>
  <c r="Z116" i="17"/>
  <c r="AA116" i="17"/>
  <c r="O116" i="17"/>
  <c r="AA153" i="17"/>
  <c r="Z153" i="17"/>
  <c r="O153" i="17"/>
  <c r="Z135" i="17"/>
  <c r="O135" i="17"/>
  <c r="AA135" i="17"/>
  <c r="AA133" i="17"/>
  <c r="O133" i="17"/>
  <c r="Z133" i="17"/>
  <c r="O162" i="17"/>
  <c r="Z162" i="17"/>
  <c r="AA162" i="17"/>
  <c r="AD104" i="17"/>
  <c r="AE104" i="17"/>
  <c r="AA151" i="17"/>
  <c r="Z151" i="17"/>
  <c r="O151" i="17"/>
  <c r="Z128" i="17"/>
  <c r="AA128" i="17"/>
  <c r="O128" i="17"/>
  <c r="AE143" i="17"/>
  <c r="AD143" i="17"/>
  <c r="AD70" i="17"/>
  <c r="AE70" i="17"/>
  <c r="AE64" i="17"/>
  <c r="AD64" i="17"/>
  <c r="O101" i="17"/>
  <c r="Z101" i="17"/>
  <c r="AA101" i="17"/>
  <c r="AE102" i="17"/>
  <c r="AD102" i="17"/>
  <c r="O85" i="17"/>
  <c r="AA85" i="17"/>
  <c r="Z85" i="17"/>
  <c r="O125" i="17"/>
  <c r="AA125" i="17"/>
  <c r="Z125" i="17"/>
  <c r="O105" i="17"/>
  <c r="Z105" i="17"/>
  <c r="AA105" i="17"/>
  <c r="AE65" i="17"/>
  <c r="AD65" i="17"/>
  <c r="AE66" i="17"/>
  <c r="AD66" i="17"/>
  <c r="M51" i="17"/>
  <c r="M157" i="17"/>
  <c r="AB157" i="17" s="1"/>
  <c r="M104" i="17"/>
  <c r="AB104" i="17" s="1"/>
  <c r="N29" i="17"/>
  <c r="P29" i="17" s="1"/>
  <c r="N135" i="17"/>
  <c r="N82" i="17"/>
  <c r="M35" i="17"/>
  <c r="M141" i="17"/>
  <c r="AB141" i="17" s="1"/>
  <c r="M88" i="17"/>
  <c r="AB88" i="17" s="1"/>
  <c r="N27" i="17"/>
  <c r="P27" i="17" s="1"/>
  <c r="N133" i="17"/>
  <c r="N80" i="17"/>
  <c r="M15" i="17"/>
  <c r="M121" i="17"/>
  <c r="AB121" i="17" s="1"/>
  <c r="M68" i="17"/>
  <c r="AB68" i="17" s="1"/>
  <c r="N36" i="17"/>
  <c r="P36" i="17" s="1"/>
  <c r="N142" i="17"/>
  <c r="N89" i="17"/>
  <c r="N45" i="17"/>
  <c r="P45" i="17" s="1"/>
  <c r="N151" i="17"/>
  <c r="N98" i="17"/>
  <c r="N33" i="17"/>
  <c r="P33" i="17" s="1"/>
  <c r="N86" i="17"/>
  <c r="N139" i="17"/>
  <c r="M37" i="17"/>
  <c r="M143" i="17"/>
  <c r="AB143" i="17" s="1"/>
  <c r="M90" i="17"/>
  <c r="AB90" i="17" s="1"/>
  <c r="M38" i="17"/>
  <c r="M144" i="17"/>
  <c r="AB144" i="17" s="1"/>
  <c r="M91" i="17"/>
  <c r="AB91" i="17" s="1"/>
  <c r="N22" i="17"/>
  <c r="P22" i="17" s="1"/>
  <c r="N128" i="17"/>
  <c r="N75" i="17"/>
  <c r="N14" i="17"/>
  <c r="P14" i="17" s="1"/>
  <c r="N120" i="17"/>
  <c r="N67" i="17"/>
  <c r="M57" i="17"/>
  <c r="M163" i="17"/>
  <c r="AB163" i="17" s="1"/>
  <c r="M110" i="17"/>
  <c r="AB110" i="17" s="1"/>
  <c r="M31" i="17"/>
  <c r="M84" i="17"/>
  <c r="AB84" i="17" s="1"/>
  <c r="M137" i="17"/>
  <c r="AB137" i="17" s="1"/>
  <c r="M40" i="17"/>
  <c r="M146" i="17"/>
  <c r="AB146" i="17" s="1"/>
  <c r="M93" i="17"/>
  <c r="AB93" i="17" s="1"/>
  <c r="M26" i="17"/>
  <c r="M79" i="17"/>
  <c r="AB79" i="17" s="1"/>
  <c r="M132" i="17"/>
  <c r="AB132" i="17" s="1"/>
  <c r="N48" i="17"/>
  <c r="P48" i="17" s="1"/>
  <c r="N154" i="17"/>
  <c r="N101" i="17"/>
  <c r="M39" i="17"/>
  <c r="M145" i="17"/>
  <c r="AB145" i="17" s="1"/>
  <c r="M92" i="17"/>
  <c r="AB92" i="17" s="1"/>
  <c r="N44" i="17"/>
  <c r="P44" i="17" s="1"/>
  <c r="N150" i="17"/>
  <c r="N97" i="17"/>
  <c r="M9" i="17"/>
  <c r="M115" i="17"/>
  <c r="AB115" i="17" s="1"/>
  <c r="M62" i="17"/>
  <c r="AB62" i="17" s="1"/>
  <c r="Z149" i="17"/>
  <c r="O149" i="17"/>
  <c r="AA149" i="17"/>
  <c r="O159" i="17"/>
  <c r="AA159" i="17"/>
  <c r="Z159" i="17"/>
  <c r="AA161" i="17"/>
  <c r="O161" i="17"/>
  <c r="Z161" i="17"/>
  <c r="AD125" i="17"/>
  <c r="AE125" i="17"/>
  <c r="Z131" i="17"/>
  <c r="O131" i="17"/>
  <c r="AA131" i="17"/>
  <c r="AA134" i="17"/>
  <c r="O134" i="17"/>
  <c r="Z134" i="17"/>
  <c r="AE146" i="17"/>
  <c r="AD146" i="17"/>
  <c r="O83" i="17"/>
  <c r="AA83" i="17"/>
  <c r="Z83" i="17"/>
  <c r="Z114" i="17"/>
  <c r="AA114" i="17"/>
  <c r="O114" i="17"/>
  <c r="AE60" i="17"/>
  <c r="AE164" i="17"/>
  <c r="AD164" i="17"/>
  <c r="O75" i="17"/>
  <c r="AA75" i="17"/>
  <c r="Z75" i="17"/>
  <c r="Z156" i="17"/>
  <c r="AA156" i="17"/>
  <c r="O156" i="17"/>
  <c r="AE152" i="17"/>
  <c r="AD152" i="17"/>
  <c r="AD90" i="17"/>
  <c r="AE90" i="17"/>
  <c r="AE123" i="17"/>
  <c r="AD123" i="17"/>
  <c r="AE160" i="17"/>
  <c r="AD160" i="17"/>
  <c r="AD121" i="17"/>
  <c r="AE121" i="17"/>
  <c r="AE148" i="17"/>
  <c r="AD148" i="17"/>
  <c r="AE117" i="17"/>
  <c r="AD117" i="17"/>
  <c r="Z154" i="17"/>
  <c r="AA154" i="17"/>
  <c r="O154" i="17"/>
  <c r="AE155" i="17"/>
  <c r="AD155" i="17"/>
  <c r="O138" i="17"/>
  <c r="Z138" i="17"/>
  <c r="AA138" i="17"/>
  <c r="AD131" i="17"/>
  <c r="AE131" i="17"/>
  <c r="Z158" i="17"/>
  <c r="AA158" i="17"/>
  <c r="O158" i="17"/>
  <c r="AA139" i="17"/>
  <c r="Z139" i="17"/>
  <c r="O139" i="17"/>
  <c r="AE140" i="17"/>
  <c r="AD140" i="17"/>
  <c r="AE118" i="17"/>
  <c r="AD118" i="17"/>
  <c r="AD132" i="17"/>
  <c r="AE132" i="17"/>
  <c r="AD119" i="17"/>
  <c r="AE119" i="17"/>
  <c r="Z127" i="17"/>
  <c r="O127" i="17"/>
  <c r="AA127" i="17"/>
  <c r="AA130" i="17"/>
  <c r="O130" i="17"/>
  <c r="Z130" i="17"/>
  <c r="AD144" i="17"/>
  <c r="AE144" i="17"/>
  <c r="AD141" i="17"/>
  <c r="AE141" i="17"/>
  <c r="AE145" i="17"/>
  <c r="AD145" i="17"/>
  <c r="AD163" i="17"/>
  <c r="AE163" i="17"/>
  <c r="AD114" i="17"/>
  <c r="AE114" i="17"/>
  <c r="AC31" i="17"/>
  <c r="R58" i="17"/>
  <c r="V58" i="17" s="1"/>
  <c r="AD8" i="17"/>
  <c r="AA8" i="17"/>
  <c r="O8" i="17"/>
  <c r="AC19" i="17"/>
  <c r="R49" i="17"/>
  <c r="V49" i="17" s="1"/>
  <c r="D65" i="11"/>
  <c r="D64" i="11"/>
  <c r="O65" i="11"/>
  <c r="O64" i="11"/>
  <c r="P65" i="11"/>
  <c r="P64" i="11"/>
  <c r="M64" i="11"/>
  <c r="M65" i="11"/>
  <c r="N65" i="11"/>
  <c r="N64" i="11"/>
  <c r="T65" i="11"/>
  <c r="U64" i="11"/>
  <c r="U65" i="11"/>
  <c r="T64" i="11"/>
  <c r="W83" i="17" l="1"/>
  <c r="S83" i="17"/>
  <c r="W134" i="17"/>
  <c r="S134" i="17"/>
  <c r="W161" i="17"/>
  <c r="S161" i="17"/>
  <c r="W159" i="17"/>
  <c r="S159" i="17"/>
  <c r="X36" i="17"/>
  <c r="T36" i="17"/>
  <c r="W142" i="17"/>
  <c r="S142" i="17"/>
  <c r="X21" i="17"/>
  <c r="T21" i="17"/>
  <c r="W89" i="17"/>
  <c r="S89" i="17"/>
  <c r="X52" i="17"/>
  <c r="T52" i="17"/>
  <c r="W63" i="17"/>
  <c r="S63" i="17"/>
  <c r="X144" i="17"/>
  <c r="T144" i="17"/>
  <c r="X155" i="17"/>
  <c r="T155" i="17"/>
  <c r="X143" i="17"/>
  <c r="T143" i="17"/>
  <c r="X22" i="17"/>
  <c r="T22" i="17"/>
  <c r="X45" i="17"/>
  <c r="T45" i="17"/>
  <c r="W101" i="17"/>
  <c r="S101" i="17"/>
  <c r="W77" i="17"/>
  <c r="S77" i="17"/>
  <c r="X47" i="17"/>
  <c r="T47" i="17"/>
  <c r="W100" i="17"/>
  <c r="S100" i="17"/>
  <c r="X30" i="17"/>
  <c r="T30" i="17"/>
  <c r="X43" i="17"/>
  <c r="T43" i="17"/>
  <c r="X157" i="17"/>
  <c r="T157" i="17"/>
  <c r="X61" i="17"/>
  <c r="T61" i="17"/>
  <c r="X79" i="17"/>
  <c r="T79" i="17"/>
  <c r="X70" i="17"/>
  <c r="T70" i="17"/>
  <c r="X145" i="17"/>
  <c r="T145" i="17"/>
  <c r="X121" i="17"/>
  <c r="T121" i="17"/>
  <c r="X147" i="17"/>
  <c r="T147" i="17"/>
  <c r="X92" i="17"/>
  <c r="T92" i="17"/>
  <c r="X148" i="17"/>
  <c r="T148" i="17"/>
  <c r="W127" i="17"/>
  <c r="S127" i="17"/>
  <c r="W138" i="17"/>
  <c r="S138" i="17"/>
  <c r="W156" i="17"/>
  <c r="S156" i="17"/>
  <c r="W149" i="17"/>
  <c r="S149" i="17"/>
  <c r="X14" i="17"/>
  <c r="T14" i="17"/>
  <c r="X33" i="17"/>
  <c r="T33" i="17"/>
  <c r="X27" i="17"/>
  <c r="T27" i="17"/>
  <c r="W105" i="17"/>
  <c r="S105" i="17"/>
  <c r="W162" i="17"/>
  <c r="S162" i="17"/>
  <c r="W73" i="17"/>
  <c r="S73" i="17"/>
  <c r="X16" i="17"/>
  <c r="T16" i="17"/>
  <c r="X28" i="17"/>
  <c r="T28" i="17"/>
  <c r="X23" i="17"/>
  <c r="T23" i="17"/>
  <c r="W69" i="17"/>
  <c r="S69" i="17"/>
  <c r="W61" i="17"/>
  <c r="S61" i="17"/>
  <c r="W81" i="17"/>
  <c r="S81" i="17"/>
  <c r="W96" i="17"/>
  <c r="S96" i="17"/>
  <c r="X10" i="17"/>
  <c r="T10" i="17"/>
  <c r="W98" i="17"/>
  <c r="S98" i="17"/>
  <c r="W67" i="17"/>
  <c r="S67" i="17"/>
  <c r="X55" i="17"/>
  <c r="T55" i="17"/>
  <c r="X18" i="17"/>
  <c r="T18" i="17"/>
  <c r="W27" i="17"/>
  <c r="S27" i="17"/>
  <c r="X110" i="17"/>
  <c r="T110" i="17"/>
  <c r="X132" i="17"/>
  <c r="T132" i="17"/>
  <c r="X78" i="17"/>
  <c r="T78" i="17"/>
  <c r="X117" i="17"/>
  <c r="T117" i="17"/>
  <c r="X123" i="17"/>
  <c r="T123" i="17"/>
  <c r="X46" i="17"/>
  <c r="T46" i="17"/>
  <c r="W139" i="17"/>
  <c r="S139" i="17"/>
  <c r="X29" i="17"/>
  <c r="T29" i="17"/>
  <c r="W85" i="17"/>
  <c r="S85" i="17"/>
  <c r="W128" i="17"/>
  <c r="S128" i="17"/>
  <c r="W133" i="17"/>
  <c r="S133" i="17"/>
  <c r="W116" i="17"/>
  <c r="S116" i="17"/>
  <c r="X20" i="17"/>
  <c r="T20" i="17"/>
  <c r="W74" i="17"/>
  <c r="S74" i="17"/>
  <c r="W72" i="17"/>
  <c r="S72" i="17"/>
  <c r="W109" i="17"/>
  <c r="S109" i="17"/>
  <c r="W78" i="17"/>
  <c r="S78" i="17"/>
  <c r="W108" i="17"/>
  <c r="S108" i="17"/>
  <c r="X114" i="17"/>
  <c r="T114" i="17"/>
  <c r="X65" i="17"/>
  <c r="T65" i="17"/>
  <c r="X95" i="17"/>
  <c r="T95" i="17"/>
  <c r="X60" i="17"/>
  <c r="T60" i="17"/>
  <c r="W154" i="17"/>
  <c r="S154" i="17"/>
  <c r="X44" i="17"/>
  <c r="T44" i="17"/>
  <c r="W125" i="17"/>
  <c r="S125" i="17"/>
  <c r="W153" i="17"/>
  <c r="S153" i="17"/>
  <c r="W150" i="17"/>
  <c r="S150" i="17"/>
  <c r="W124" i="17"/>
  <c r="S124" i="17"/>
  <c r="X50" i="17"/>
  <c r="T50" i="17"/>
  <c r="W71" i="17"/>
  <c r="S71" i="17"/>
  <c r="X24" i="17"/>
  <c r="T24" i="17"/>
  <c r="X91" i="17"/>
  <c r="T91" i="17"/>
  <c r="X64" i="17"/>
  <c r="T64" i="17"/>
  <c r="X66" i="17"/>
  <c r="T66" i="17"/>
  <c r="X152" i="17"/>
  <c r="T152" i="17"/>
  <c r="X72" i="17"/>
  <c r="T72" i="17"/>
  <c r="X87" i="17"/>
  <c r="T87" i="17"/>
  <c r="X90" i="17"/>
  <c r="T90" i="17"/>
  <c r="X111" i="17"/>
  <c r="T111" i="17"/>
  <c r="X94" i="17"/>
  <c r="T94" i="17"/>
  <c r="W8" i="17"/>
  <c r="S8" i="17"/>
  <c r="W130" i="17"/>
  <c r="S130" i="17"/>
  <c r="W158" i="17"/>
  <c r="S158" i="17"/>
  <c r="W75" i="17"/>
  <c r="S75" i="17"/>
  <c r="W114" i="17"/>
  <c r="S114" i="17"/>
  <c r="W131" i="17"/>
  <c r="S131" i="17"/>
  <c r="X48" i="17"/>
  <c r="T48" i="17"/>
  <c r="W151" i="17"/>
  <c r="S151" i="17"/>
  <c r="W135" i="17"/>
  <c r="S135" i="17"/>
  <c r="W136" i="17"/>
  <c r="S136" i="17"/>
  <c r="W129" i="17"/>
  <c r="S129" i="17"/>
  <c r="X56" i="17"/>
  <c r="T56" i="17"/>
  <c r="X53" i="17"/>
  <c r="T53" i="17"/>
  <c r="W86" i="17"/>
  <c r="S86" i="17"/>
  <c r="W103" i="17"/>
  <c r="S103" i="17"/>
  <c r="W80" i="17"/>
  <c r="S80" i="17"/>
  <c r="W120" i="17"/>
  <c r="S120" i="17"/>
  <c r="W97" i="17"/>
  <c r="S97" i="17"/>
  <c r="W76" i="17"/>
  <c r="S76" i="17"/>
  <c r="W126" i="17"/>
  <c r="S126" i="17"/>
  <c r="W106" i="17"/>
  <c r="S106" i="17"/>
  <c r="X32" i="17"/>
  <c r="T32" i="17"/>
  <c r="W122" i="17"/>
  <c r="S122" i="17"/>
  <c r="W82" i="17"/>
  <c r="S82" i="17"/>
  <c r="X9" i="17"/>
  <c r="T9" i="17"/>
  <c r="X141" i="17"/>
  <c r="T141" i="17"/>
  <c r="X119" i="17"/>
  <c r="T119" i="17"/>
  <c r="X102" i="17"/>
  <c r="T102" i="17"/>
  <c r="X160" i="17"/>
  <c r="T160" i="17"/>
  <c r="X88" i="17"/>
  <c r="T88" i="17"/>
  <c r="X140" i="17"/>
  <c r="T140" i="17"/>
  <c r="X107" i="17"/>
  <c r="T107" i="17"/>
  <c r="X164" i="17"/>
  <c r="T164" i="17"/>
  <c r="X93" i="17"/>
  <c r="T93" i="17"/>
  <c r="X163" i="17"/>
  <c r="T163" i="17"/>
  <c r="X118" i="17"/>
  <c r="T118" i="17"/>
  <c r="X131" i="17"/>
  <c r="T131" i="17"/>
  <c r="X68" i="17"/>
  <c r="T68" i="17"/>
  <c r="X99" i="17"/>
  <c r="T99" i="17"/>
  <c r="X104" i="17"/>
  <c r="T104" i="17"/>
  <c r="X125" i="17"/>
  <c r="T125" i="17"/>
  <c r="X146" i="17"/>
  <c r="T146" i="17"/>
  <c r="D57" i="20"/>
  <c r="K60" i="27"/>
  <c r="D53" i="20"/>
  <c r="K56" i="27"/>
  <c r="D50" i="20"/>
  <c r="K53" i="27"/>
  <c r="D56" i="20"/>
  <c r="K59" i="27"/>
  <c r="D36" i="20"/>
  <c r="K39" i="27"/>
  <c r="D24" i="20"/>
  <c r="K27" i="27"/>
  <c r="D33" i="20"/>
  <c r="K36" i="27"/>
  <c r="D40" i="20"/>
  <c r="K43" i="27"/>
  <c r="D10" i="20"/>
  <c r="K13" i="27"/>
  <c r="D39" i="20"/>
  <c r="K42" i="27"/>
  <c r="D48" i="20"/>
  <c r="K51" i="27"/>
  <c r="D11" i="20"/>
  <c r="K14" i="27"/>
  <c r="D14" i="20"/>
  <c r="K17" i="27"/>
  <c r="D18" i="20"/>
  <c r="K21" i="27"/>
  <c r="D16" i="20"/>
  <c r="K19" i="27"/>
  <c r="D38" i="20"/>
  <c r="K41" i="27"/>
  <c r="C6" i="20"/>
  <c r="Y16" i="17"/>
  <c r="W16" i="17"/>
  <c r="Q29" i="17"/>
  <c r="U29" i="17" s="1"/>
  <c r="W29" i="17"/>
  <c r="Q19" i="17"/>
  <c r="U19" i="17" s="1"/>
  <c r="W19" i="17"/>
  <c r="Q14" i="17"/>
  <c r="U14" i="17" s="1"/>
  <c r="W14" i="17"/>
  <c r="Q25" i="17"/>
  <c r="U25" i="17" s="1"/>
  <c r="W25" i="17"/>
  <c r="Q36" i="17"/>
  <c r="U36" i="17" s="1"/>
  <c r="W36" i="17"/>
  <c r="Q45" i="17"/>
  <c r="U45" i="17" s="1"/>
  <c r="W45" i="17"/>
  <c r="Q28" i="17"/>
  <c r="U28" i="17" s="1"/>
  <c r="W28" i="17"/>
  <c r="Q52" i="17"/>
  <c r="U52" i="17" s="1"/>
  <c r="W52" i="17"/>
  <c r="R46" i="17"/>
  <c r="V46" i="17" s="1"/>
  <c r="Q24" i="17"/>
  <c r="U24" i="17" s="1"/>
  <c r="W24" i="17"/>
  <c r="R8" i="17"/>
  <c r="V8" i="17" s="1"/>
  <c r="X8" i="17"/>
  <c r="D24" i="29"/>
  <c r="D29" i="29" s="1"/>
  <c r="X113" i="17"/>
  <c r="Q20" i="17"/>
  <c r="U20" i="17" s="1"/>
  <c r="W20" i="17"/>
  <c r="Q30" i="17"/>
  <c r="U30" i="17" s="1"/>
  <c r="W30" i="17"/>
  <c r="Q10" i="17"/>
  <c r="U10" i="17" s="1"/>
  <c r="W10" i="17"/>
  <c r="Y43" i="17"/>
  <c r="W43" i="17"/>
  <c r="Y44" i="17"/>
  <c r="W44" i="17"/>
  <c r="Q47" i="17"/>
  <c r="U47" i="17" s="1"/>
  <c r="W47" i="17"/>
  <c r="Q23" i="17"/>
  <c r="U23" i="17" s="1"/>
  <c r="W23" i="17"/>
  <c r="Q22" i="17"/>
  <c r="U22" i="17" s="1"/>
  <c r="W22" i="17"/>
  <c r="Q32" i="17"/>
  <c r="U32" i="17" s="1"/>
  <c r="W32" i="17"/>
  <c r="Y33" i="17"/>
  <c r="W33" i="17"/>
  <c r="Q53" i="17"/>
  <c r="U53" i="17" s="1"/>
  <c r="W53" i="17"/>
  <c r="Q50" i="17"/>
  <c r="U50" i="17" s="1"/>
  <c r="W50" i="17"/>
  <c r="Q55" i="17"/>
  <c r="U55" i="17" s="1"/>
  <c r="W55" i="17"/>
  <c r="Y56" i="17"/>
  <c r="W56" i="17"/>
  <c r="Q18" i="17"/>
  <c r="U18" i="17" s="1"/>
  <c r="W18" i="17"/>
  <c r="Q48" i="17"/>
  <c r="U48" i="17" s="1"/>
  <c r="W48" i="17"/>
  <c r="Q21" i="17"/>
  <c r="U21" i="17" s="1"/>
  <c r="W21" i="17"/>
  <c r="Y27" i="17"/>
  <c r="R60" i="17"/>
  <c r="V60" i="17" s="1"/>
  <c r="Q27" i="17"/>
  <c r="U27" i="17" s="1"/>
  <c r="AF101" i="17"/>
  <c r="P101" i="17"/>
  <c r="AF133" i="17"/>
  <c r="P133" i="17"/>
  <c r="AF85" i="17"/>
  <c r="P85" i="17"/>
  <c r="AF71" i="17"/>
  <c r="P71" i="17"/>
  <c r="AF97" i="17"/>
  <c r="P97" i="17"/>
  <c r="AF75" i="17"/>
  <c r="P75" i="17"/>
  <c r="AF98" i="17"/>
  <c r="P98" i="17"/>
  <c r="AF142" i="17"/>
  <c r="P142" i="17"/>
  <c r="AF135" i="17"/>
  <c r="P135" i="17"/>
  <c r="AF126" i="17"/>
  <c r="P126" i="17"/>
  <c r="AF103" i="17"/>
  <c r="P103" i="17"/>
  <c r="AF127" i="17"/>
  <c r="P127" i="17"/>
  <c r="AF153" i="17"/>
  <c r="P153" i="17"/>
  <c r="AF158" i="17"/>
  <c r="P158" i="17"/>
  <c r="AF130" i="17"/>
  <c r="P130" i="17"/>
  <c r="AF115" i="17"/>
  <c r="P115" i="17"/>
  <c r="AF120" i="17"/>
  <c r="P120" i="17"/>
  <c r="AF86" i="17"/>
  <c r="P86" i="17"/>
  <c r="AF109" i="17"/>
  <c r="P109" i="17"/>
  <c r="AF122" i="17"/>
  <c r="P122" i="17"/>
  <c r="Z11" i="17"/>
  <c r="AF81" i="17"/>
  <c r="P81" i="17"/>
  <c r="AF129" i="17"/>
  <c r="P129" i="17"/>
  <c r="AF106" i="17"/>
  <c r="P106" i="17"/>
  <c r="AF161" i="17"/>
  <c r="P161" i="17"/>
  <c r="AF96" i="17"/>
  <c r="P96" i="17"/>
  <c r="AF154" i="17"/>
  <c r="P154" i="17"/>
  <c r="Q8" i="17"/>
  <c r="U8" i="17" s="1"/>
  <c r="Y8" i="17"/>
  <c r="AF150" i="17"/>
  <c r="P150" i="17"/>
  <c r="AF67" i="17"/>
  <c r="P67" i="17"/>
  <c r="AF128" i="17"/>
  <c r="P128" i="17"/>
  <c r="AF139" i="17"/>
  <c r="P139" i="17"/>
  <c r="AF151" i="17"/>
  <c r="P151" i="17"/>
  <c r="AF80" i="17"/>
  <c r="P80" i="17"/>
  <c r="AF69" i="17"/>
  <c r="P69" i="17"/>
  <c r="AF134" i="17"/>
  <c r="P134" i="17"/>
  <c r="AF76" i="17"/>
  <c r="P76" i="17"/>
  <c r="AF156" i="17"/>
  <c r="P156" i="17"/>
  <c r="AF100" i="17"/>
  <c r="P100" i="17"/>
  <c r="AF63" i="17"/>
  <c r="P63" i="17"/>
  <c r="AF77" i="17"/>
  <c r="P77" i="17"/>
  <c r="AF83" i="17"/>
  <c r="P83" i="17"/>
  <c r="AF149" i="17"/>
  <c r="P149" i="17"/>
  <c r="AF116" i="17"/>
  <c r="P116" i="17"/>
  <c r="AF136" i="17"/>
  <c r="P136" i="17"/>
  <c r="AF89" i="17"/>
  <c r="P89" i="17"/>
  <c r="AF82" i="17"/>
  <c r="P82" i="17"/>
  <c r="AF162" i="17"/>
  <c r="P162" i="17"/>
  <c r="AF73" i="17"/>
  <c r="P73" i="17"/>
  <c r="AF159" i="17"/>
  <c r="P159" i="17"/>
  <c r="AF74" i="17"/>
  <c r="P74" i="17"/>
  <c r="AF105" i="17"/>
  <c r="P105" i="17"/>
  <c r="AF138" i="17"/>
  <c r="P138" i="17"/>
  <c r="AF62" i="17"/>
  <c r="P62" i="17"/>
  <c r="AF108" i="17"/>
  <c r="P108" i="17"/>
  <c r="AF124" i="17"/>
  <c r="P124" i="17"/>
  <c r="Z38" i="17"/>
  <c r="AB38" i="17"/>
  <c r="AE36" i="17"/>
  <c r="AF36" i="17"/>
  <c r="AE21" i="17"/>
  <c r="AF21" i="17"/>
  <c r="AD30" i="17"/>
  <c r="AF30" i="17"/>
  <c r="AC43" i="17"/>
  <c r="AF43" i="17"/>
  <c r="AE44" i="17"/>
  <c r="AF44" i="17"/>
  <c r="Z40" i="17"/>
  <c r="AB40" i="17"/>
  <c r="R22" i="17"/>
  <c r="V22" i="17" s="1"/>
  <c r="AF22" i="17"/>
  <c r="AE45" i="17"/>
  <c r="AF45" i="17"/>
  <c r="Z35" i="17"/>
  <c r="AB35" i="17"/>
  <c r="AB11" i="17"/>
  <c r="Z42" i="17"/>
  <c r="AB42" i="17"/>
  <c r="AE50" i="17"/>
  <c r="AF50" i="17"/>
  <c r="Z46" i="17"/>
  <c r="AB46" i="17"/>
  <c r="AE52" i="17"/>
  <c r="AF52" i="17"/>
  <c r="AD55" i="17"/>
  <c r="AF55" i="17"/>
  <c r="AD18" i="17"/>
  <c r="AF18" i="17"/>
  <c r="Z39" i="17"/>
  <c r="AB39" i="17"/>
  <c r="Z34" i="17"/>
  <c r="AB34" i="17"/>
  <c r="Z17" i="17"/>
  <c r="AB17" i="17"/>
  <c r="Z9" i="17"/>
  <c r="AB9" i="17"/>
  <c r="Z26" i="17"/>
  <c r="AB26" i="17"/>
  <c r="AD14" i="17"/>
  <c r="AF14" i="17"/>
  <c r="AD33" i="17"/>
  <c r="AF33" i="17"/>
  <c r="AE27" i="17"/>
  <c r="AF27" i="17"/>
  <c r="AE16" i="17"/>
  <c r="AF16" i="17"/>
  <c r="R28" i="17"/>
  <c r="V28" i="17" s="1"/>
  <c r="AF28" i="17"/>
  <c r="AD23" i="17"/>
  <c r="AF23" i="17"/>
  <c r="Z49" i="17"/>
  <c r="AB49" i="17"/>
  <c r="AE47" i="17"/>
  <c r="AF47" i="17"/>
  <c r="AE24" i="17"/>
  <c r="AF24" i="17"/>
  <c r="AD9" i="17"/>
  <c r="AF9" i="17"/>
  <c r="Z54" i="17"/>
  <c r="AB54" i="17"/>
  <c r="Z31" i="17"/>
  <c r="AB31" i="17"/>
  <c r="AE29" i="17"/>
  <c r="AF29" i="17"/>
  <c r="AD20" i="17"/>
  <c r="AF20" i="17"/>
  <c r="AC32" i="17"/>
  <c r="AF32" i="17"/>
  <c r="AE48" i="17"/>
  <c r="AF48" i="17"/>
  <c r="Z57" i="17"/>
  <c r="AB57" i="17"/>
  <c r="Z37" i="17"/>
  <c r="AB37" i="17"/>
  <c r="Z15" i="17"/>
  <c r="AB15" i="17"/>
  <c r="Z51" i="17"/>
  <c r="AB51" i="17"/>
  <c r="AD56" i="17"/>
  <c r="AF56" i="17"/>
  <c r="Z12" i="17"/>
  <c r="AB12" i="17"/>
  <c r="Z13" i="17"/>
  <c r="AB13" i="17"/>
  <c r="AE53" i="17"/>
  <c r="AF53" i="17"/>
  <c r="AE10" i="17"/>
  <c r="AF10" i="17"/>
  <c r="Z41" i="17"/>
  <c r="AB41" i="17"/>
  <c r="Z58" i="17"/>
  <c r="AB58" i="17"/>
  <c r="R35" i="17"/>
  <c r="V35" i="17" s="1"/>
  <c r="Q44" i="17"/>
  <c r="U44" i="17" s="1"/>
  <c r="AC39" i="17"/>
  <c r="AC57" i="17"/>
  <c r="R13" i="17"/>
  <c r="V13" i="17" s="1"/>
  <c r="Q33" i="17"/>
  <c r="U33" i="17" s="1"/>
  <c r="Y32" i="17"/>
  <c r="AE9" i="17"/>
  <c r="AA54" i="17"/>
  <c r="Y18" i="17"/>
  <c r="Y28" i="17"/>
  <c r="R9" i="17"/>
  <c r="V9" i="17" s="1"/>
  <c r="R26" i="17"/>
  <c r="V26" i="17" s="1"/>
  <c r="O58" i="17"/>
  <c r="S58" i="17" s="1"/>
  <c r="R38" i="17"/>
  <c r="V38" i="17" s="1"/>
  <c r="AE55" i="17"/>
  <c r="Y48" i="17"/>
  <c r="AC51" i="17"/>
  <c r="AE43" i="17"/>
  <c r="Q56" i="17"/>
  <c r="U56" i="17" s="1"/>
  <c r="R18" i="17"/>
  <c r="V18" i="17" s="1"/>
  <c r="AC15" i="17"/>
  <c r="AA41" i="17"/>
  <c r="AE30" i="17"/>
  <c r="AE18" i="17"/>
  <c r="Y21" i="17"/>
  <c r="Y55" i="17"/>
  <c r="AC34" i="17"/>
  <c r="Y19" i="17"/>
  <c r="AD27" i="17"/>
  <c r="AD24" i="17"/>
  <c r="Y24" i="17"/>
  <c r="Q16" i="17"/>
  <c r="U16" i="17" s="1"/>
  <c r="AC54" i="17"/>
  <c r="AD10" i="17"/>
  <c r="AD47" i="17"/>
  <c r="AD52" i="17"/>
  <c r="AC17" i="17"/>
  <c r="AC47" i="17"/>
  <c r="AD32" i="17"/>
  <c r="R27" i="17"/>
  <c r="V27" i="17" s="1"/>
  <c r="AA15" i="17"/>
  <c r="R42" i="17"/>
  <c r="V42" i="17" s="1"/>
  <c r="Y20" i="17"/>
  <c r="AC46" i="17"/>
  <c r="Y45" i="17"/>
  <c r="O12" i="17"/>
  <c r="S12" i="17" s="1"/>
  <c r="Y52" i="17"/>
  <c r="AC11" i="17"/>
  <c r="AE23" i="17"/>
  <c r="R14" i="17"/>
  <c r="V14" i="17" s="1"/>
  <c r="AA38" i="17"/>
  <c r="AA51" i="17"/>
  <c r="AC40" i="17"/>
  <c r="AA9" i="17"/>
  <c r="AD44" i="17"/>
  <c r="AA37" i="17"/>
  <c r="AA35" i="17"/>
  <c r="AD48" i="17"/>
  <c r="R36" i="17"/>
  <c r="V36" i="17" s="1"/>
  <c r="AA31" i="17"/>
  <c r="AE33" i="17"/>
  <c r="AA26" i="17"/>
  <c r="AD29" i="17"/>
  <c r="AD45" i="17"/>
  <c r="R45" i="17"/>
  <c r="V45" i="17" s="1"/>
  <c r="AC48" i="17"/>
  <c r="AA40" i="17"/>
  <c r="AD36" i="17"/>
  <c r="AE14" i="17"/>
  <c r="AA39" i="17"/>
  <c r="AA57" i="17"/>
  <c r="AE22" i="17"/>
  <c r="AC44" i="17"/>
  <c r="R52" i="17"/>
  <c r="V52" i="17" s="1"/>
  <c r="AC10" i="17"/>
  <c r="R29" i="17"/>
  <c r="V29" i="17" s="1"/>
  <c r="AC25" i="17"/>
  <c r="Y23" i="17"/>
  <c r="Y50" i="17"/>
  <c r="O39" i="17"/>
  <c r="S39" i="17" s="1"/>
  <c r="O40" i="17"/>
  <c r="S40" i="17" s="1"/>
  <c r="O57" i="17"/>
  <c r="S57" i="17" s="1"/>
  <c r="O37" i="17"/>
  <c r="S37" i="17" s="1"/>
  <c r="O15" i="17"/>
  <c r="S15" i="17" s="1"/>
  <c r="Y47" i="17"/>
  <c r="AC37" i="17"/>
  <c r="Y53" i="17"/>
  <c r="AD22" i="17"/>
  <c r="AE32" i="17"/>
  <c r="Q43" i="17"/>
  <c r="U43" i="17" s="1"/>
  <c r="AC33" i="17"/>
  <c r="AC24" i="17"/>
  <c r="Y29" i="17"/>
  <c r="AC12" i="17"/>
  <c r="Y30" i="17"/>
  <c r="O9" i="17"/>
  <c r="S9" i="17" s="1"/>
  <c r="O26" i="17"/>
  <c r="S26" i="17" s="1"/>
  <c r="O31" i="17"/>
  <c r="S31" i="17" s="1"/>
  <c r="O38" i="17"/>
  <c r="S38" i="17" s="1"/>
  <c r="O35" i="17"/>
  <c r="S35" i="17" s="1"/>
  <c r="O51" i="17"/>
  <c r="S51" i="17" s="1"/>
  <c r="Y22" i="17"/>
  <c r="Y10" i="17"/>
  <c r="AC30" i="17"/>
  <c r="O41" i="17"/>
  <c r="S41" i="17" s="1"/>
  <c r="AD43" i="17"/>
  <c r="AC55" i="17"/>
  <c r="Y36" i="17"/>
  <c r="O54" i="17"/>
  <c r="S54" i="17" s="1"/>
  <c r="AA58" i="17"/>
  <c r="O11" i="17"/>
  <c r="S11" i="17" s="1"/>
  <c r="AD28" i="17"/>
  <c r="AE56" i="17"/>
  <c r="AC41" i="17"/>
  <c r="Y25" i="17"/>
  <c r="O13" i="17"/>
  <c r="S13" i="17" s="1"/>
  <c r="R16" i="17"/>
  <c r="V16" i="17" s="1"/>
  <c r="O49" i="17"/>
  <c r="S49" i="17" s="1"/>
  <c r="Y14" i="17"/>
  <c r="R23" i="17"/>
  <c r="V23" i="17" s="1"/>
  <c r="AA49" i="17"/>
  <c r="AC20" i="17"/>
  <c r="AA46" i="17"/>
  <c r="O34" i="17"/>
  <c r="S34" i="17" s="1"/>
  <c r="O17" i="17"/>
  <c r="S17" i="17" s="1"/>
  <c r="AC56" i="17"/>
  <c r="R53" i="17"/>
  <c r="V53" i="17" s="1"/>
  <c r="R50" i="17"/>
  <c r="V50" i="17" s="1"/>
  <c r="AA34" i="17"/>
  <c r="AA42" i="17"/>
  <c r="AA17" i="17"/>
  <c r="AE20" i="17"/>
  <c r="AA12" i="17"/>
  <c r="AD21" i="17"/>
  <c r="AE28" i="17"/>
  <c r="AD16" i="17"/>
  <c r="AD50" i="17"/>
  <c r="AD53" i="17"/>
  <c r="O46" i="17"/>
  <c r="S46" i="17" s="1"/>
  <c r="AA13" i="17"/>
  <c r="R21" i="17"/>
  <c r="V21" i="17" s="1"/>
  <c r="O42" i="17"/>
  <c r="S42" i="17" s="1"/>
  <c r="R146" i="17"/>
  <c r="V146" i="17" s="1"/>
  <c r="AC146" i="17"/>
  <c r="O62" i="17"/>
  <c r="AA62" i="17"/>
  <c r="Z62" i="17"/>
  <c r="O137" i="17"/>
  <c r="Z137" i="17"/>
  <c r="AA137" i="17"/>
  <c r="R141" i="17"/>
  <c r="V141" i="17" s="1"/>
  <c r="AC141" i="17"/>
  <c r="AC144" i="17"/>
  <c r="R144" i="17"/>
  <c r="V144" i="17" s="1"/>
  <c r="AC119" i="17"/>
  <c r="R119" i="17"/>
  <c r="V119" i="17" s="1"/>
  <c r="AC132" i="17"/>
  <c r="R132" i="17"/>
  <c r="V132" i="17" s="1"/>
  <c r="AC140" i="17"/>
  <c r="R140" i="17"/>
  <c r="V140" i="17" s="1"/>
  <c r="R117" i="17"/>
  <c r="V117" i="17" s="1"/>
  <c r="AC117" i="17"/>
  <c r="R152" i="17"/>
  <c r="V152" i="17" s="1"/>
  <c r="AC152" i="17"/>
  <c r="AC60" i="17"/>
  <c r="Y131" i="17"/>
  <c r="Q131" i="17"/>
  <c r="U131" i="17" s="1"/>
  <c r="AC66" i="17"/>
  <c r="R66" i="17"/>
  <c r="V66" i="17" s="1"/>
  <c r="Y85" i="17"/>
  <c r="Q85" i="17"/>
  <c r="U85" i="17" s="1"/>
  <c r="R143" i="17"/>
  <c r="V143" i="17" s="1"/>
  <c r="AC143" i="17"/>
  <c r="Y151" i="17"/>
  <c r="Q151" i="17"/>
  <c r="U151" i="17" s="1"/>
  <c r="Q162" i="17"/>
  <c r="U162" i="17" s="1"/>
  <c r="Y162" i="17"/>
  <c r="Y135" i="17"/>
  <c r="Q135" i="17"/>
  <c r="U135" i="17" s="1"/>
  <c r="Y116" i="17"/>
  <c r="Q116" i="17"/>
  <c r="U116" i="17" s="1"/>
  <c r="Q142" i="17"/>
  <c r="U142" i="17" s="1"/>
  <c r="Y142" i="17"/>
  <c r="AD162" i="17"/>
  <c r="AE162" i="17"/>
  <c r="AD122" i="17"/>
  <c r="AE122" i="17"/>
  <c r="AA117" i="17"/>
  <c r="Z117" i="17"/>
  <c r="O117" i="17"/>
  <c r="AA140" i="17"/>
  <c r="Z140" i="17"/>
  <c r="O140" i="17"/>
  <c r="Z118" i="17"/>
  <c r="AA118" i="17"/>
  <c r="O118" i="17"/>
  <c r="AE81" i="17"/>
  <c r="AD81" i="17"/>
  <c r="O148" i="17"/>
  <c r="Z148" i="17"/>
  <c r="AA148" i="17"/>
  <c r="AD126" i="17"/>
  <c r="AE126" i="17"/>
  <c r="AE129" i="17"/>
  <c r="AD129" i="17"/>
  <c r="AD156" i="17"/>
  <c r="AE156" i="17"/>
  <c r="AD159" i="17"/>
  <c r="AE159" i="17"/>
  <c r="AA155" i="17"/>
  <c r="O155" i="17"/>
  <c r="Z155" i="17"/>
  <c r="Z152" i="17"/>
  <c r="AA152" i="17"/>
  <c r="O152" i="17"/>
  <c r="AD127" i="17"/>
  <c r="AE127" i="17"/>
  <c r="AC61" i="17"/>
  <c r="R61" i="17"/>
  <c r="V61" i="17" s="1"/>
  <c r="AC91" i="17"/>
  <c r="R91" i="17"/>
  <c r="V91" i="17" s="1"/>
  <c r="AC79" i="17"/>
  <c r="R79" i="17"/>
  <c r="V79" i="17" s="1"/>
  <c r="AC68" i="17"/>
  <c r="R68" i="17"/>
  <c r="V68" i="17" s="1"/>
  <c r="AC99" i="17"/>
  <c r="R99" i="17"/>
  <c r="V99" i="17" s="1"/>
  <c r="AC113" i="17"/>
  <c r="R113" i="17"/>
  <c r="V113" i="17" s="1"/>
  <c r="AC157" i="17"/>
  <c r="R157" i="17"/>
  <c r="V157" i="17" s="1"/>
  <c r="Y80" i="17"/>
  <c r="Q80" i="17"/>
  <c r="U80" i="17" s="1"/>
  <c r="Y97" i="17"/>
  <c r="Q97" i="17"/>
  <c r="U97" i="17" s="1"/>
  <c r="Y76" i="17"/>
  <c r="Q76" i="17"/>
  <c r="U76" i="17" s="1"/>
  <c r="R72" i="17"/>
  <c r="V72" i="17" s="1"/>
  <c r="AC72" i="17"/>
  <c r="Y96" i="17"/>
  <c r="Q96" i="17"/>
  <c r="U96" i="17" s="1"/>
  <c r="Y67" i="17"/>
  <c r="Q67" i="17"/>
  <c r="U67" i="17" s="1"/>
  <c r="AC94" i="17"/>
  <c r="R94" i="17"/>
  <c r="V94" i="17" s="1"/>
  <c r="AE83" i="17"/>
  <c r="AD83" i="17"/>
  <c r="O94" i="17"/>
  <c r="AA94" i="17"/>
  <c r="Z94" i="17"/>
  <c r="AD62" i="17"/>
  <c r="AE62" i="17"/>
  <c r="AE71" i="17"/>
  <c r="AD71" i="17"/>
  <c r="AC163" i="17"/>
  <c r="R163" i="17"/>
  <c r="V163" i="17" s="1"/>
  <c r="O92" i="17"/>
  <c r="AA92" i="17"/>
  <c r="Z92" i="17"/>
  <c r="O110" i="17"/>
  <c r="AA110" i="17"/>
  <c r="Z110" i="17"/>
  <c r="O90" i="17"/>
  <c r="Z90" i="17"/>
  <c r="AA90" i="17"/>
  <c r="AD89" i="17"/>
  <c r="AE89" i="17"/>
  <c r="O68" i="17"/>
  <c r="Z68" i="17"/>
  <c r="AA68" i="17"/>
  <c r="AE80" i="17"/>
  <c r="AD80" i="17"/>
  <c r="O88" i="17"/>
  <c r="AA88" i="17"/>
  <c r="Z88" i="17"/>
  <c r="AE82" i="17"/>
  <c r="AD82" i="17"/>
  <c r="Y125" i="17"/>
  <c r="Q125" i="17"/>
  <c r="U125" i="17" s="1"/>
  <c r="AC64" i="17"/>
  <c r="R64" i="17"/>
  <c r="V64" i="17" s="1"/>
  <c r="AC70" i="17"/>
  <c r="R70" i="17"/>
  <c r="V70" i="17" s="1"/>
  <c r="AC104" i="17"/>
  <c r="R104" i="17"/>
  <c r="V104" i="17" s="1"/>
  <c r="Q153" i="17"/>
  <c r="U153" i="17" s="1"/>
  <c r="Y153" i="17"/>
  <c r="AC88" i="17"/>
  <c r="R88" i="17"/>
  <c r="V88" i="17" s="1"/>
  <c r="Y86" i="17"/>
  <c r="Q86" i="17"/>
  <c r="U86" i="17" s="1"/>
  <c r="AC95" i="17"/>
  <c r="R95" i="17"/>
  <c r="V95" i="17" s="1"/>
  <c r="AC111" i="17"/>
  <c r="R111" i="17"/>
  <c r="V111" i="17" s="1"/>
  <c r="Y109" i="17"/>
  <c r="Q109" i="17"/>
  <c r="U109" i="17" s="1"/>
  <c r="AC93" i="17"/>
  <c r="R93" i="17"/>
  <c r="V93" i="17" s="1"/>
  <c r="Y78" i="17"/>
  <c r="Q78" i="17"/>
  <c r="U78" i="17" s="1"/>
  <c r="Q126" i="17"/>
  <c r="U126" i="17" s="1"/>
  <c r="Y126" i="17"/>
  <c r="Y106" i="17"/>
  <c r="Q106" i="17"/>
  <c r="U106" i="17" s="1"/>
  <c r="AE105" i="17"/>
  <c r="AD105" i="17"/>
  <c r="AE85" i="17"/>
  <c r="AD85" i="17"/>
  <c r="AE63" i="17"/>
  <c r="AD63" i="17"/>
  <c r="AE130" i="17"/>
  <c r="AD130" i="17"/>
  <c r="R7" i="17"/>
  <c r="V7" i="17" s="1"/>
  <c r="Q122" i="17"/>
  <c r="U122" i="17" s="1"/>
  <c r="Y122" i="17"/>
  <c r="Y82" i="17"/>
  <c r="Q82" i="17"/>
  <c r="U82" i="17" s="1"/>
  <c r="AD161" i="17"/>
  <c r="AE161" i="17"/>
  <c r="AE149" i="17"/>
  <c r="AD149" i="17"/>
  <c r="O111" i="17"/>
  <c r="AA111" i="17"/>
  <c r="Z111" i="17"/>
  <c r="O107" i="17"/>
  <c r="Z107" i="17"/>
  <c r="AA107" i="17"/>
  <c r="Q127" i="17"/>
  <c r="U127" i="17" s="1"/>
  <c r="Y127" i="17"/>
  <c r="R160" i="17"/>
  <c r="V160" i="17" s="1"/>
  <c r="AC160" i="17"/>
  <c r="AC90" i="17"/>
  <c r="R90" i="17"/>
  <c r="V90" i="17" s="1"/>
  <c r="Y156" i="17"/>
  <c r="Q156" i="17"/>
  <c r="U156" i="17" s="1"/>
  <c r="Q114" i="17"/>
  <c r="U114" i="17" s="1"/>
  <c r="Y114" i="17"/>
  <c r="Q161" i="17"/>
  <c r="U161" i="17" s="1"/>
  <c r="Y161" i="17"/>
  <c r="AE97" i="17"/>
  <c r="AD97" i="17"/>
  <c r="AE67" i="17"/>
  <c r="AD67" i="17"/>
  <c r="R114" i="17"/>
  <c r="V114" i="17" s="1"/>
  <c r="AC114" i="17"/>
  <c r="AC145" i="17"/>
  <c r="R145" i="17"/>
  <c r="V145" i="17" s="1"/>
  <c r="Q130" i="17"/>
  <c r="U130" i="17" s="1"/>
  <c r="Y130" i="17"/>
  <c r="R118" i="17"/>
  <c r="V118" i="17" s="1"/>
  <c r="AC118" i="17"/>
  <c r="Y158" i="17"/>
  <c r="Q158" i="17"/>
  <c r="U158" i="17" s="1"/>
  <c r="R131" i="17"/>
  <c r="V131" i="17" s="1"/>
  <c r="AC131" i="17"/>
  <c r="R155" i="17"/>
  <c r="V155" i="17" s="1"/>
  <c r="AC155" i="17"/>
  <c r="R121" i="17"/>
  <c r="V121" i="17" s="1"/>
  <c r="AC121" i="17"/>
  <c r="R123" i="17"/>
  <c r="V123" i="17" s="1"/>
  <c r="AC123" i="17"/>
  <c r="Y75" i="17"/>
  <c r="Q75" i="17"/>
  <c r="U75" i="17" s="1"/>
  <c r="Y83" i="17"/>
  <c r="Q83" i="17"/>
  <c r="U83" i="17" s="1"/>
  <c r="Q134" i="17"/>
  <c r="U134" i="17" s="1"/>
  <c r="Y134" i="17"/>
  <c r="AC125" i="17"/>
  <c r="R125" i="17"/>
  <c r="V125" i="17" s="1"/>
  <c r="AA132" i="17"/>
  <c r="Z132" i="17"/>
  <c r="O132" i="17"/>
  <c r="O93" i="17"/>
  <c r="Z93" i="17"/>
  <c r="AA93" i="17"/>
  <c r="O84" i="17"/>
  <c r="AA84" i="17"/>
  <c r="Z84" i="17"/>
  <c r="O91" i="17"/>
  <c r="AA91" i="17"/>
  <c r="Z91" i="17"/>
  <c r="AD139" i="17"/>
  <c r="AE139" i="17"/>
  <c r="AE98" i="17"/>
  <c r="AD98" i="17"/>
  <c r="O121" i="17"/>
  <c r="Z121" i="17"/>
  <c r="AA121" i="17"/>
  <c r="AC65" i="17"/>
  <c r="R65" i="17"/>
  <c r="V65" i="17" s="1"/>
  <c r="Y101" i="17"/>
  <c r="Q101" i="17"/>
  <c r="U101" i="17" s="1"/>
  <c r="Q133" i="17"/>
  <c r="U133" i="17" s="1"/>
  <c r="Y133" i="17"/>
  <c r="AC147" i="17"/>
  <c r="R147" i="17"/>
  <c r="V147" i="17" s="1"/>
  <c r="Y150" i="17"/>
  <c r="Q150" i="17"/>
  <c r="U150" i="17" s="1"/>
  <c r="Y129" i="17"/>
  <c r="Q129" i="17"/>
  <c r="U129" i="17" s="1"/>
  <c r="Y73" i="17"/>
  <c r="Q73" i="17"/>
  <c r="U73" i="17" s="1"/>
  <c r="AD109" i="17"/>
  <c r="AE109" i="17"/>
  <c r="O64" i="17"/>
  <c r="AA64" i="17"/>
  <c r="Z64" i="17"/>
  <c r="O65" i="17"/>
  <c r="AA65" i="17"/>
  <c r="Z65" i="17"/>
  <c r="AA119" i="17"/>
  <c r="Z119" i="17"/>
  <c r="O119" i="17"/>
  <c r="AD76" i="17"/>
  <c r="AE76" i="17"/>
  <c r="AD103" i="17"/>
  <c r="AE103" i="17"/>
  <c r="Z123" i="17"/>
  <c r="AA123" i="17"/>
  <c r="O123" i="17"/>
  <c r="AD106" i="17"/>
  <c r="AE106" i="17"/>
  <c r="O102" i="17"/>
  <c r="Z102" i="17"/>
  <c r="AA102" i="17"/>
  <c r="AE74" i="17"/>
  <c r="AD74" i="17"/>
  <c r="AC92" i="17"/>
  <c r="R92" i="17"/>
  <c r="V92" i="17" s="1"/>
  <c r="Y74" i="17"/>
  <c r="Q74" i="17"/>
  <c r="U74" i="17" s="1"/>
  <c r="AC87" i="17"/>
  <c r="R87" i="17"/>
  <c r="V87" i="17" s="1"/>
  <c r="Y72" i="17"/>
  <c r="Q72" i="17"/>
  <c r="U72" i="17" s="1"/>
  <c r="Y89" i="17"/>
  <c r="Q89" i="17"/>
  <c r="U89" i="17" s="1"/>
  <c r="Y71" i="17"/>
  <c r="Q71" i="17"/>
  <c r="U71" i="17" s="1"/>
  <c r="Y108" i="17"/>
  <c r="Q108" i="17"/>
  <c r="U108" i="17" s="1"/>
  <c r="AE153" i="17"/>
  <c r="AD153" i="17"/>
  <c r="Y98" i="17"/>
  <c r="Q98" i="17"/>
  <c r="U98" i="17" s="1"/>
  <c r="Y63" i="17"/>
  <c r="Q63" i="17"/>
  <c r="U63" i="17" s="1"/>
  <c r="AE136" i="17"/>
  <c r="AD136" i="17"/>
  <c r="AA147" i="17"/>
  <c r="O147" i="17"/>
  <c r="Z147" i="17"/>
  <c r="AD115" i="17"/>
  <c r="AE115" i="17"/>
  <c r="AD108" i="17"/>
  <c r="AE108" i="17"/>
  <c r="AE96" i="17"/>
  <c r="AD96" i="17"/>
  <c r="AA164" i="17"/>
  <c r="Z164" i="17"/>
  <c r="O164" i="17"/>
  <c r="Z160" i="17"/>
  <c r="AA160" i="17"/>
  <c r="O160" i="17"/>
  <c r="AE124" i="17"/>
  <c r="AD124" i="17"/>
  <c r="Q138" i="17"/>
  <c r="U138" i="17" s="1"/>
  <c r="Y138" i="17"/>
  <c r="Y154" i="17"/>
  <c r="Q154" i="17"/>
  <c r="U154" i="17" s="1"/>
  <c r="R148" i="17"/>
  <c r="V148" i="17" s="1"/>
  <c r="AC148" i="17"/>
  <c r="Q159" i="17"/>
  <c r="U159" i="17" s="1"/>
  <c r="Y159" i="17"/>
  <c r="AE101" i="17"/>
  <c r="AD101" i="17"/>
  <c r="AD75" i="17"/>
  <c r="AE75" i="17"/>
  <c r="O104" i="17"/>
  <c r="AA104" i="17"/>
  <c r="Z104" i="17"/>
  <c r="Y139" i="17"/>
  <c r="Q139" i="17"/>
  <c r="U139" i="17" s="1"/>
  <c r="R164" i="17"/>
  <c r="V164" i="17" s="1"/>
  <c r="AC164" i="17"/>
  <c r="Y149" i="17"/>
  <c r="Q149" i="17"/>
  <c r="U149" i="17" s="1"/>
  <c r="AA115" i="17"/>
  <c r="Z115" i="17"/>
  <c r="O115" i="17"/>
  <c r="AE150" i="17"/>
  <c r="AD150" i="17"/>
  <c r="AA145" i="17"/>
  <c r="O145" i="17"/>
  <c r="Z145" i="17"/>
  <c r="AD154" i="17"/>
  <c r="AE154" i="17"/>
  <c r="O79" i="17"/>
  <c r="AA79" i="17"/>
  <c r="Z79" i="17"/>
  <c r="Z146" i="17"/>
  <c r="O146" i="17"/>
  <c r="AA146" i="17"/>
  <c r="Z163" i="17"/>
  <c r="AA163" i="17"/>
  <c r="O163" i="17"/>
  <c r="AD120" i="17"/>
  <c r="AE120" i="17"/>
  <c r="AE128" i="17"/>
  <c r="AD128" i="17"/>
  <c r="Z144" i="17"/>
  <c r="AA144" i="17"/>
  <c r="O144" i="17"/>
  <c r="O143" i="17"/>
  <c r="Z143" i="17"/>
  <c r="AA143" i="17"/>
  <c r="AE86" i="17"/>
  <c r="AD86" i="17"/>
  <c r="AE151" i="17"/>
  <c r="AD151" i="17"/>
  <c r="AD142" i="17"/>
  <c r="AE142" i="17"/>
  <c r="AD133" i="17"/>
  <c r="AE133" i="17"/>
  <c r="AA141" i="17"/>
  <c r="O141" i="17"/>
  <c r="Z141" i="17"/>
  <c r="AD135" i="17"/>
  <c r="AE135" i="17"/>
  <c r="Z157" i="17"/>
  <c r="O157" i="17"/>
  <c r="AA157" i="17"/>
  <c r="Y105" i="17"/>
  <c r="Q105" i="17"/>
  <c r="U105" i="17" s="1"/>
  <c r="AC102" i="17"/>
  <c r="R102" i="17"/>
  <c r="V102" i="17" s="1"/>
  <c r="Y128" i="17"/>
  <c r="Q128" i="17"/>
  <c r="U128" i="17" s="1"/>
  <c r="Q136" i="17"/>
  <c r="U136" i="17" s="1"/>
  <c r="Y136" i="17"/>
  <c r="Y124" i="17"/>
  <c r="Q124" i="17"/>
  <c r="U124" i="17" s="1"/>
  <c r="AE69" i="17"/>
  <c r="AD69" i="17"/>
  <c r="O87" i="17"/>
  <c r="Z87" i="17"/>
  <c r="AA87" i="17"/>
  <c r="AD134" i="17"/>
  <c r="AE134" i="17"/>
  <c r="O95" i="17"/>
  <c r="AA95" i="17"/>
  <c r="Z95" i="17"/>
  <c r="AE73" i="17"/>
  <c r="AD73" i="17"/>
  <c r="O66" i="17"/>
  <c r="AA66" i="17"/>
  <c r="Z66" i="17"/>
  <c r="O70" i="17"/>
  <c r="Z70" i="17"/>
  <c r="AA70" i="17"/>
  <c r="O99" i="17"/>
  <c r="AA99" i="17"/>
  <c r="Z99" i="17"/>
  <c r="AC110" i="17"/>
  <c r="R110" i="17"/>
  <c r="V110" i="17" s="1"/>
  <c r="Y77" i="17"/>
  <c r="Q77" i="17"/>
  <c r="U77" i="17" s="1"/>
  <c r="AC78" i="17"/>
  <c r="R78" i="17"/>
  <c r="V78" i="17" s="1"/>
  <c r="AC107" i="17"/>
  <c r="R107" i="17"/>
  <c r="V107" i="17" s="1"/>
  <c r="Y103" i="17"/>
  <c r="Q103" i="17"/>
  <c r="U103" i="17" s="1"/>
  <c r="Y69" i="17"/>
  <c r="Q69" i="17"/>
  <c r="U69" i="17" s="1"/>
  <c r="Q120" i="17"/>
  <c r="U120" i="17" s="1"/>
  <c r="Y120" i="17"/>
  <c r="Y61" i="17"/>
  <c r="Q61" i="17"/>
  <c r="U61" i="17" s="1"/>
  <c r="Y81" i="17"/>
  <c r="Q81" i="17"/>
  <c r="U81" i="17" s="1"/>
  <c r="AE100" i="17"/>
  <c r="AD100" i="17"/>
  <c r="AD158" i="17"/>
  <c r="AE158" i="17"/>
  <c r="AD138" i="17"/>
  <c r="AE138" i="17"/>
  <c r="AE116" i="17"/>
  <c r="AD116" i="17"/>
  <c r="AD77" i="17"/>
  <c r="AE77" i="17"/>
  <c r="Y100" i="17"/>
  <c r="Q100" i="17"/>
  <c r="U100" i="17" s="1"/>
  <c r="R32" i="17"/>
  <c r="V32" i="17" s="1"/>
  <c r="AC22" i="17"/>
  <c r="AC28" i="17"/>
  <c r="R43" i="17"/>
  <c r="V43" i="17" s="1"/>
  <c r="AC8" i="17"/>
  <c r="W119" i="17" l="1"/>
  <c r="S119" i="17"/>
  <c r="W64" i="17"/>
  <c r="S64" i="17"/>
  <c r="W93" i="17"/>
  <c r="S93" i="17"/>
  <c r="W117" i="17"/>
  <c r="S117" i="17"/>
  <c r="X62" i="17"/>
  <c r="T62" i="17"/>
  <c r="X162" i="17"/>
  <c r="T162" i="17"/>
  <c r="X116" i="17"/>
  <c r="T116" i="17"/>
  <c r="X63" i="17"/>
  <c r="T63" i="17"/>
  <c r="X80" i="17"/>
  <c r="T80" i="17"/>
  <c r="X67" i="17"/>
  <c r="T67" i="17"/>
  <c r="X106" i="17"/>
  <c r="T106" i="17"/>
  <c r="W160" i="17"/>
  <c r="S160" i="17"/>
  <c r="W123" i="17"/>
  <c r="S123" i="17"/>
  <c r="W65" i="17"/>
  <c r="S65" i="17"/>
  <c r="W84" i="17"/>
  <c r="S84" i="17"/>
  <c r="W132" i="17"/>
  <c r="S132" i="17"/>
  <c r="W88" i="17"/>
  <c r="S88" i="17"/>
  <c r="W92" i="17"/>
  <c r="S92" i="17"/>
  <c r="W140" i="17"/>
  <c r="S140" i="17"/>
  <c r="W62" i="17"/>
  <c r="S62" i="17"/>
  <c r="X109" i="17"/>
  <c r="T109" i="17"/>
  <c r="X120" i="17"/>
  <c r="T120" i="17"/>
  <c r="X130" i="17"/>
  <c r="T130" i="17"/>
  <c r="X153" i="17"/>
  <c r="T153" i="17"/>
  <c r="X103" i="17"/>
  <c r="T103" i="17"/>
  <c r="X135" i="17"/>
  <c r="T135" i="17"/>
  <c r="X98" i="17"/>
  <c r="T98" i="17"/>
  <c r="X97" i="17"/>
  <c r="T97" i="17"/>
  <c r="X85" i="17"/>
  <c r="T85" i="17"/>
  <c r="X101" i="17"/>
  <c r="T101" i="17"/>
  <c r="W164" i="17"/>
  <c r="S164" i="17"/>
  <c r="W107" i="17"/>
  <c r="S107" i="17"/>
  <c r="X124" i="17"/>
  <c r="T124" i="17"/>
  <c r="X105" i="17"/>
  <c r="T105" i="17"/>
  <c r="X159" i="17"/>
  <c r="T159" i="17"/>
  <c r="X89" i="17"/>
  <c r="T89" i="17"/>
  <c r="X83" i="17"/>
  <c r="T83" i="17"/>
  <c r="X156" i="17"/>
  <c r="T156" i="17"/>
  <c r="X134" i="17"/>
  <c r="T134" i="17"/>
  <c r="X139" i="17"/>
  <c r="T139" i="17"/>
  <c r="X96" i="17"/>
  <c r="T96" i="17"/>
  <c r="X81" i="17"/>
  <c r="T81" i="17"/>
  <c r="W66" i="17"/>
  <c r="S66" i="17"/>
  <c r="W157" i="17"/>
  <c r="S157" i="17"/>
  <c r="W104" i="17"/>
  <c r="S104" i="17"/>
  <c r="W147" i="17"/>
  <c r="S147" i="17"/>
  <c r="W102" i="17"/>
  <c r="S102" i="17"/>
  <c r="W91" i="17"/>
  <c r="S91" i="17"/>
  <c r="W68" i="17"/>
  <c r="S68" i="17"/>
  <c r="W110" i="17"/>
  <c r="S110" i="17"/>
  <c r="W94" i="17"/>
  <c r="S94" i="17"/>
  <c r="W118" i="17"/>
  <c r="S118" i="17"/>
  <c r="W137" i="17"/>
  <c r="S137" i="17"/>
  <c r="X108" i="17"/>
  <c r="T108" i="17"/>
  <c r="X138" i="17"/>
  <c r="T138" i="17"/>
  <c r="X74" i="17"/>
  <c r="T74" i="17"/>
  <c r="X73" i="17"/>
  <c r="T73" i="17"/>
  <c r="X82" i="17"/>
  <c r="T82" i="17"/>
  <c r="X136" i="17"/>
  <c r="T136" i="17"/>
  <c r="X149" i="17"/>
  <c r="T149" i="17"/>
  <c r="X77" i="17"/>
  <c r="T77" i="17"/>
  <c r="X100" i="17"/>
  <c r="T100" i="17"/>
  <c r="X76" i="17"/>
  <c r="T76" i="17"/>
  <c r="X69" i="17"/>
  <c r="T69" i="17"/>
  <c r="X151" i="17"/>
  <c r="T151" i="17"/>
  <c r="X128" i="17"/>
  <c r="T128" i="17"/>
  <c r="X150" i="17"/>
  <c r="T150" i="17"/>
  <c r="X154" i="17"/>
  <c r="T154" i="17"/>
  <c r="X161" i="17"/>
  <c r="T161" i="17"/>
  <c r="X129" i="17"/>
  <c r="T129" i="17"/>
  <c r="W99" i="17"/>
  <c r="S99" i="17"/>
  <c r="W87" i="17"/>
  <c r="S87" i="17"/>
  <c r="W144" i="17"/>
  <c r="S144" i="17"/>
  <c r="W70" i="17"/>
  <c r="S70" i="17"/>
  <c r="W95" i="17"/>
  <c r="S95" i="17"/>
  <c r="W141" i="17"/>
  <c r="S141" i="17"/>
  <c r="W143" i="17"/>
  <c r="S143" i="17"/>
  <c r="W163" i="17"/>
  <c r="S163" i="17"/>
  <c r="W146" i="17"/>
  <c r="S146" i="17"/>
  <c r="W79" i="17"/>
  <c r="S79" i="17"/>
  <c r="W145" i="17"/>
  <c r="S145" i="17"/>
  <c r="W115" i="17"/>
  <c r="S115" i="17"/>
  <c r="W121" i="17"/>
  <c r="S121" i="17"/>
  <c r="W111" i="17"/>
  <c r="S111" i="17"/>
  <c r="W90" i="17"/>
  <c r="S90" i="17"/>
  <c r="W152" i="17"/>
  <c r="S152" i="17"/>
  <c r="W155" i="17"/>
  <c r="S155" i="17"/>
  <c r="W148" i="17"/>
  <c r="S148" i="17"/>
  <c r="X122" i="17"/>
  <c r="T122" i="17"/>
  <c r="X86" i="17"/>
  <c r="T86" i="17"/>
  <c r="X115" i="17"/>
  <c r="T115" i="17"/>
  <c r="X158" i="17"/>
  <c r="T158" i="17"/>
  <c r="X127" i="17"/>
  <c r="T127" i="17"/>
  <c r="X126" i="17"/>
  <c r="T126" i="17"/>
  <c r="X142" i="17"/>
  <c r="T142" i="17"/>
  <c r="X75" i="17"/>
  <c r="T75" i="17"/>
  <c r="X71" i="17"/>
  <c r="T71" i="17"/>
  <c r="X133" i="17"/>
  <c r="T133" i="17"/>
  <c r="J57" i="20"/>
  <c r="S60" i="27"/>
  <c r="G57" i="20"/>
  <c r="O60" i="27"/>
  <c r="G56" i="20"/>
  <c r="O59" i="27"/>
  <c r="G50" i="20"/>
  <c r="O53" i="27"/>
  <c r="J56" i="20"/>
  <c r="S59" i="27"/>
  <c r="G53" i="20"/>
  <c r="O56" i="27"/>
  <c r="J53" i="20"/>
  <c r="S56" i="27"/>
  <c r="J50" i="20"/>
  <c r="S53" i="27"/>
  <c r="D52" i="20"/>
  <c r="K55" i="27"/>
  <c r="D51" i="20"/>
  <c r="K54" i="27"/>
  <c r="J41" i="20"/>
  <c r="S44" i="27"/>
  <c r="D31" i="20"/>
  <c r="K34" i="27"/>
  <c r="G11" i="20"/>
  <c r="O14" i="27"/>
  <c r="J14" i="20"/>
  <c r="S17" i="27"/>
  <c r="J24" i="20"/>
  <c r="S27" i="27"/>
  <c r="J11" i="20"/>
  <c r="S14" i="27"/>
  <c r="G39" i="20"/>
  <c r="O42" i="27"/>
  <c r="G16" i="20"/>
  <c r="O19" i="27"/>
  <c r="G45" i="20"/>
  <c r="O48" i="27"/>
  <c r="G25" i="20"/>
  <c r="O28" i="27"/>
  <c r="J45" i="20"/>
  <c r="S48" i="27"/>
  <c r="J34" i="20"/>
  <c r="S37" i="27"/>
  <c r="J39" i="20"/>
  <c r="S42" i="27"/>
  <c r="D35" i="20"/>
  <c r="K38" i="27"/>
  <c r="D8" i="20"/>
  <c r="K11" i="27"/>
  <c r="D45" i="20"/>
  <c r="K48" i="27"/>
  <c r="J38" i="20"/>
  <c r="S41" i="27"/>
  <c r="D42" i="20"/>
  <c r="K45" i="27"/>
  <c r="G24" i="20"/>
  <c r="O27" i="27"/>
  <c r="G33" i="20"/>
  <c r="O36" i="27"/>
  <c r="G38" i="20"/>
  <c r="O41" i="27"/>
  <c r="J18" i="20"/>
  <c r="S21" i="27"/>
  <c r="G36" i="20"/>
  <c r="O39" i="27"/>
  <c r="G18" i="20"/>
  <c r="O21" i="27"/>
  <c r="J25" i="20"/>
  <c r="S28" i="27"/>
  <c r="J37" i="20"/>
  <c r="S40" i="27"/>
  <c r="D13" i="20"/>
  <c r="K16" i="27"/>
  <c r="D41" i="20"/>
  <c r="K44" i="27"/>
  <c r="D37" i="20"/>
  <c r="K40" i="27"/>
  <c r="D27" i="20"/>
  <c r="K30" i="27"/>
  <c r="G48" i="20"/>
  <c r="O51" i="27"/>
  <c r="J40" i="20"/>
  <c r="S43" i="27"/>
  <c r="J16" i="20"/>
  <c r="S19" i="27"/>
  <c r="J48" i="20"/>
  <c r="S51" i="27"/>
  <c r="G41" i="20"/>
  <c r="O44" i="27"/>
  <c r="G34" i="20"/>
  <c r="O37" i="27"/>
  <c r="G10" i="20"/>
  <c r="O13" i="27"/>
  <c r="G40" i="20"/>
  <c r="O43" i="27"/>
  <c r="G14" i="20"/>
  <c r="O17" i="27"/>
  <c r="G37" i="20"/>
  <c r="O40" i="27"/>
  <c r="G12" i="20"/>
  <c r="O15" i="27"/>
  <c r="J10" i="20"/>
  <c r="S13" i="27"/>
  <c r="D20" i="20"/>
  <c r="K23" i="27"/>
  <c r="D15" i="20"/>
  <c r="K18" i="27"/>
  <c r="D44" i="20"/>
  <c r="K47" i="27"/>
  <c r="D21" i="20"/>
  <c r="K24" i="27"/>
  <c r="J36" i="20"/>
  <c r="S39" i="27"/>
  <c r="J33" i="20"/>
  <c r="S36" i="27"/>
  <c r="J12" i="20"/>
  <c r="S15" i="27"/>
  <c r="D49" i="20"/>
  <c r="K52" i="27"/>
  <c r="D22" i="20"/>
  <c r="K25" i="27"/>
  <c r="D28" i="20"/>
  <c r="K31" i="27"/>
  <c r="D26" i="20"/>
  <c r="K29" i="27"/>
  <c r="D17" i="20"/>
  <c r="K20" i="27"/>
  <c r="D25" i="20"/>
  <c r="K28" i="27"/>
  <c r="D12" i="20"/>
  <c r="K15" i="27"/>
  <c r="D34" i="20"/>
  <c r="K37" i="27"/>
  <c r="F51" i="20"/>
  <c r="M54" i="27"/>
  <c r="I43" i="20"/>
  <c r="Q46" i="27"/>
  <c r="F32" i="20"/>
  <c r="M35" i="27"/>
  <c r="F43" i="20"/>
  <c r="M46" i="27"/>
  <c r="F31" i="20"/>
  <c r="M34" i="27"/>
  <c r="C27" i="20"/>
  <c r="I30" i="27"/>
  <c r="C35" i="20"/>
  <c r="I38" i="27"/>
  <c r="I19" i="20"/>
  <c r="Q22" i="27"/>
  <c r="I46" i="20"/>
  <c r="Q49" i="27"/>
  <c r="I35" i="20"/>
  <c r="Q38" i="27"/>
  <c r="C42" i="20"/>
  <c r="I45" i="27"/>
  <c r="C20" i="20"/>
  <c r="I23" i="27"/>
  <c r="C17" i="20"/>
  <c r="I20" i="27"/>
  <c r="C54" i="20"/>
  <c r="I57" i="27"/>
  <c r="C52" i="20"/>
  <c r="I55" i="27"/>
  <c r="C31" i="20"/>
  <c r="I34" i="27"/>
  <c r="C22" i="20"/>
  <c r="I25" i="27"/>
  <c r="C9" i="20"/>
  <c r="I12" i="27"/>
  <c r="C19" i="20"/>
  <c r="I22" i="27"/>
  <c r="F19" i="20"/>
  <c r="M22" i="27"/>
  <c r="I27" i="20"/>
  <c r="Q30" i="27"/>
  <c r="I54" i="20"/>
  <c r="Q57" i="27"/>
  <c r="F13" i="20"/>
  <c r="M16" i="27"/>
  <c r="I28" i="20"/>
  <c r="Q31" i="27"/>
  <c r="I24" i="20"/>
  <c r="Q27" i="27"/>
  <c r="C28" i="20"/>
  <c r="I31" i="27"/>
  <c r="F46" i="20"/>
  <c r="M49" i="27"/>
  <c r="F49" i="20"/>
  <c r="M52" i="27"/>
  <c r="F35" i="20"/>
  <c r="M38" i="27"/>
  <c r="F29" i="20"/>
  <c r="M32" i="27"/>
  <c r="F28" i="20"/>
  <c r="M31" i="27"/>
  <c r="I22" i="20"/>
  <c r="Q25" i="27"/>
  <c r="F47" i="20"/>
  <c r="M50" i="27"/>
  <c r="I23" i="20"/>
  <c r="Q26" i="27"/>
  <c r="I20" i="20"/>
  <c r="Q23" i="27"/>
  <c r="F52" i="20"/>
  <c r="M55" i="27"/>
  <c r="F24" i="20"/>
  <c r="M27" i="27"/>
  <c r="F55" i="20"/>
  <c r="M58" i="27"/>
  <c r="F42" i="20"/>
  <c r="M45" i="27"/>
  <c r="F22" i="20"/>
  <c r="M25" i="27"/>
  <c r="F26" i="20"/>
  <c r="M29" i="27"/>
  <c r="J6" i="20"/>
  <c r="S9" i="27"/>
  <c r="R8" i="27" s="1"/>
  <c r="I9" i="20"/>
  <c r="Q12" i="27"/>
  <c r="C32" i="20"/>
  <c r="I35" i="27"/>
  <c r="C43" i="20"/>
  <c r="I46" i="27"/>
  <c r="C51" i="20"/>
  <c r="I54" i="27"/>
  <c r="C44" i="20"/>
  <c r="I47" i="27"/>
  <c r="C24" i="20"/>
  <c r="I27" i="27"/>
  <c r="C18" i="20"/>
  <c r="I21" i="27"/>
  <c r="I17" i="20"/>
  <c r="Q20" i="27"/>
  <c r="I21" i="20"/>
  <c r="Q24" i="27"/>
  <c r="I47" i="20"/>
  <c r="Q50" i="27"/>
  <c r="I15" i="20"/>
  <c r="Q18" i="27"/>
  <c r="I18" i="20"/>
  <c r="Q21" i="27"/>
  <c r="I44" i="20"/>
  <c r="Q47" i="27"/>
  <c r="C55" i="20"/>
  <c r="I58" i="27"/>
  <c r="C26" i="20"/>
  <c r="I29" i="27"/>
  <c r="C13" i="20"/>
  <c r="I16" i="27"/>
  <c r="F27" i="20"/>
  <c r="M30" i="27"/>
  <c r="I52" i="20"/>
  <c r="Q55" i="27"/>
  <c r="F44" i="20"/>
  <c r="M47" i="27"/>
  <c r="F54" i="20"/>
  <c r="M57" i="27"/>
  <c r="I26" i="20"/>
  <c r="Q29" i="27"/>
  <c r="I51" i="20"/>
  <c r="Q54" i="27"/>
  <c r="I13" i="20"/>
  <c r="Q16" i="27"/>
  <c r="F15" i="20"/>
  <c r="M18" i="27"/>
  <c r="F23" i="20"/>
  <c r="M26" i="27"/>
  <c r="I29" i="20"/>
  <c r="Q32" i="27"/>
  <c r="I42" i="20"/>
  <c r="Q45" i="27"/>
  <c r="I32" i="20"/>
  <c r="Q35" i="27"/>
  <c r="I31" i="20"/>
  <c r="Q34" i="27"/>
  <c r="F9" i="20"/>
  <c r="M12" i="27"/>
  <c r="F17" i="20"/>
  <c r="M20" i="27"/>
  <c r="F18" i="20"/>
  <c r="M21" i="27"/>
  <c r="F20" i="20"/>
  <c r="M23" i="27"/>
  <c r="F21" i="20"/>
  <c r="M24" i="27"/>
  <c r="I49" i="20"/>
  <c r="Q52" i="27"/>
  <c r="I55" i="20"/>
  <c r="Q58" i="27"/>
  <c r="C15" i="20"/>
  <c r="I18" i="27"/>
  <c r="C47" i="20"/>
  <c r="I50" i="27"/>
  <c r="C49" i="20"/>
  <c r="I52" i="27"/>
  <c r="C21" i="20"/>
  <c r="I24" i="27"/>
  <c r="C46" i="20"/>
  <c r="I49" i="27"/>
  <c r="C29" i="20"/>
  <c r="I32" i="27"/>
  <c r="C23" i="20"/>
  <c r="I26" i="27"/>
  <c r="G7" i="20"/>
  <c r="O10" i="27"/>
  <c r="D7" i="20"/>
  <c r="K10" i="27"/>
  <c r="J7" i="20"/>
  <c r="S10" i="27"/>
  <c r="I7" i="20"/>
  <c r="Q10" i="27"/>
  <c r="C7" i="20"/>
  <c r="I10" i="27"/>
  <c r="F7" i="20"/>
  <c r="M10" i="27"/>
  <c r="D6" i="20"/>
  <c r="K9" i="27"/>
  <c r="J8" i="27" s="1"/>
  <c r="G6" i="20"/>
  <c r="O9" i="27"/>
  <c r="N8" i="27" s="1"/>
  <c r="Y13" i="17"/>
  <c r="W13" i="17"/>
  <c r="Y15" i="17"/>
  <c r="W15" i="17"/>
  <c r="Q39" i="17"/>
  <c r="U39" i="17" s="1"/>
  <c r="W39" i="17"/>
  <c r="Q46" i="17"/>
  <c r="U46" i="17" s="1"/>
  <c r="W46" i="17"/>
  <c r="Q38" i="17"/>
  <c r="U38" i="17" s="1"/>
  <c r="W38" i="17"/>
  <c r="Q37" i="17"/>
  <c r="U37" i="17" s="1"/>
  <c r="W37" i="17"/>
  <c r="Q42" i="17"/>
  <c r="U42" i="17" s="1"/>
  <c r="W42" i="17"/>
  <c r="Y49" i="17"/>
  <c r="W49" i="17"/>
  <c r="Q31" i="17"/>
  <c r="U31" i="17" s="1"/>
  <c r="W31" i="17"/>
  <c r="Q57" i="17"/>
  <c r="U57" i="17" s="1"/>
  <c r="W57" i="17"/>
  <c r="Y12" i="17"/>
  <c r="W12" i="17"/>
  <c r="Y34" i="17"/>
  <c r="W34" i="17"/>
  <c r="Q35" i="17"/>
  <c r="U35" i="17" s="1"/>
  <c r="W35" i="17"/>
  <c r="Q9" i="17"/>
  <c r="U9" i="17" s="1"/>
  <c r="W9" i="17"/>
  <c r="Q11" i="17"/>
  <c r="U11" i="17" s="1"/>
  <c r="W11" i="17"/>
  <c r="Q17" i="17"/>
  <c r="U17" i="17" s="1"/>
  <c r="W17" i="17"/>
  <c r="Q54" i="17"/>
  <c r="U54" i="17" s="1"/>
  <c r="W54" i="17"/>
  <c r="Q41" i="17"/>
  <c r="U41" i="17" s="1"/>
  <c r="W41" i="17"/>
  <c r="Q51" i="17"/>
  <c r="U51" i="17" s="1"/>
  <c r="W51" i="17"/>
  <c r="Q26" i="17"/>
  <c r="U26" i="17" s="1"/>
  <c r="W26" i="17"/>
  <c r="Q40" i="17"/>
  <c r="U40" i="17" s="1"/>
  <c r="W40" i="17"/>
  <c r="Q58" i="17"/>
  <c r="U58" i="17" s="1"/>
  <c r="W58" i="17"/>
  <c r="Y40" i="17"/>
  <c r="AC9" i="17"/>
  <c r="Y46" i="17"/>
  <c r="Y51" i="17"/>
  <c r="AC18" i="17"/>
  <c r="Y54" i="17"/>
  <c r="Y58" i="17"/>
  <c r="Y26" i="17"/>
  <c r="R48" i="17"/>
  <c r="V48" i="17" s="1"/>
  <c r="R44" i="17"/>
  <c r="V44" i="17" s="1"/>
  <c r="R47" i="17"/>
  <c r="V47" i="17" s="1"/>
  <c r="AC52" i="17"/>
  <c r="AC14" i="17"/>
  <c r="Q12" i="17"/>
  <c r="U12" i="17" s="1"/>
  <c r="Q13" i="17"/>
  <c r="U13" i="17" s="1"/>
  <c r="Q15" i="17"/>
  <c r="U15" i="17" s="1"/>
  <c r="AC23" i="17"/>
  <c r="Y42" i="17"/>
  <c r="Y11" i="17"/>
  <c r="AC50" i="17"/>
  <c r="R24" i="17"/>
  <c r="V24" i="17" s="1"/>
  <c r="R30" i="17"/>
  <c r="V30" i="17" s="1"/>
  <c r="AC36" i="17"/>
  <c r="AC29" i="17"/>
  <c r="Y9" i="17"/>
  <c r="Q34" i="17"/>
  <c r="U34" i="17" s="1"/>
  <c r="AC27" i="17"/>
  <c r="Y35" i="17"/>
  <c r="AC53" i="17"/>
  <c r="Y39" i="17"/>
  <c r="Y41" i="17"/>
  <c r="AC45" i="17"/>
  <c r="R10" i="17"/>
  <c r="V10" i="17" s="1"/>
  <c r="Y38" i="17"/>
  <c r="AC16" i="17"/>
  <c r="Y57" i="17"/>
  <c r="Y37" i="17"/>
  <c r="R33" i="17"/>
  <c r="V33" i="17" s="1"/>
  <c r="R55" i="17"/>
  <c r="V55" i="17" s="1"/>
  <c r="Y31" i="17"/>
  <c r="AC21" i="17"/>
  <c r="Q49" i="17"/>
  <c r="U49" i="17" s="1"/>
  <c r="R56" i="17"/>
  <c r="V56" i="17" s="1"/>
  <c r="Y17" i="17"/>
  <c r="R20" i="17"/>
  <c r="V20" i="17" s="1"/>
  <c r="AC138" i="17"/>
  <c r="R138" i="17"/>
  <c r="V138" i="17" s="1"/>
  <c r="AC158" i="17"/>
  <c r="R158" i="17"/>
  <c r="V158" i="17" s="1"/>
  <c r="Y70" i="17"/>
  <c r="Q70" i="17"/>
  <c r="U70" i="17" s="1"/>
  <c r="AC73" i="17"/>
  <c r="R73" i="17"/>
  <c r="V73" i="17" s="1"/>
  <c r="Y87" i="17"/>
  <c r="Q87" i="17"/>
  <c r="U87" i="17" s="1"/>
  <c r="R133" i="17"/>
  <c r="V133" i="17" s="1"/>
  <c r="AC133" i="17"/>
  <c r="R151" i="17"/>
  <c r="V151" i="17" s="1"/>
  <c r="AC151" i="17"/>
  <c r="Y143" i="17"/>
  <c r="Q143" i="17"/>
  <c r="U143" i="17" s="1"/>
  <c r="Q164" i="17"/>
  <c r="U164" i="17" s="1"/>
  <c r="Y164" i="17"/>
  <c r="AC108" i="17"/>
  <c r="R108" i="17"/>
  <c r="V108" i="17" s="1"/>
  <c r="R153" i="17"/>
  <c r="V153" i="17" s="1"/>
  <c r="AC153" i="17"/>
  <c r="AC106" i="17"/>
  <c r="R106" i="17"/>
  <c r="V106" i="17" s="1"/>
  <c r="Y65" i="17"/>
  <c r="Q65" i="17"/>
  <c r="U65" i="17" s="1"/>
  <c r="AC109" i="17"/>
  <c r="R109" i="17"/>
  <c r="V109" i="17" s="1"/>
  <c r="Y111" i="17"/>
  <c r="Q111" i="17"/>
  <c r="U111" i="17" s="1"/>
  <c r="AC85" i="17"/>
  <c r="R85" i="17"/>
  <c r="V85" i="17" s="1"/>
  <c r="Y88" i="17"/>
  <c r="Q88" i="17"/>
  <c r="U88" i="17" s="1"/>
  <c r="Y110" i="17"/>
  <c r="Q110" i="17"/>
  <c r="U110" i="17" s="1"/>
  <c r="AC71" i="17"/>
  <c r="R71" i="17"/>
  <c r="V71" i="17" s="1"/>
  <c r="R122" i="17"/>
  <c r="V122" i="17" s="1"/>
  <c r="AC122" i="17"/>
  <c r="AC75" i="17"/>
  <c r="R75" i="17"/>
  <c r="V75" i="17" s="1"/>
  <c r="AC96" i="17"/>
  <c r="R96" i="17"/>
  <c r="V96" i="17" s="1"/>
  <c r="Y102" i="17"/>
  <c r="Q102" i="17"/>
  <c r="U102" i="17" s="1"/>
  <c r="Y123" i="17"/>
  <c r="Q123" i="17"/>
  <c r="U123" i="17" s="1"/>
  <c r="AC76" i="17"/>
  <c r="R76" i="17"/>
  <c r="V76" i="17" s="1"/>
  <c r="AC98" i="17"/>
  <c r="R98" i="17"/>
  <c r="V98" i="17" s="1"/>
  <c r="Y93" i="17"/>
  <c r="Q93" i="17"/>
  <c r="U93" i="17" s="1"/>
  <c r="AC67" i="17"/>
  <c r="R67" i="17"/>
  <c r="V67" i="17" s="1"/>
  <c r="Y107" i="17"/>
  <c r="Q107" i="17"/>
  <c r="U107" i="17" s="1"/>
  <c r="AC161" i="17"/>
  <c r="R161" i="17"/>
  <c r="V161" i="17" s="1"/>
  <c r="AC130" i="17"/>
  <c r="R130" i="17"/>
  <c r="V130" i="17" s="1"/>
  <c r="AC63" i="17"/>
  <c r="R63" i="17"/>
  <c r="V63" i="17" s="1"/>
  <c r="AC82" i="17"/>
  <c r="R82" i="17"/>
  <c r="V82" i="17" s="1"/>
  <c r="AC89" i="17"/>
  <c r="R89" i="17"/>
  <c r="V89" i="17" s="1"/>
  <c r="AC83" i="17"/>
  <c r="R83" i="17"/>
  <c r="V83" i="17" s="1"/>
  <c r="Y152" i="17"/>
  <c r="Q152" i="17"/>
  <c r="U152" i="17" s="1"/>
  <c r="Y155" i="17"/>
  <c r="Q155" i="17"/>
  <c r="U155" i="17" s="1"/>
  <c r="R129" i="17"/>
  <c r="V129" i="17" s="1"/>
  <c r="AC129" i="17"/>
  <c r="Q117" i="17"/>
  <c r="U117" i="17" s="1"/>
  <c r="Y117" i="17"/>
  <c r="Y62" i="17"/>
  <c r="Q62" i="17"/>
  <c r="U62" i="17" s="1"/>
  <c r="AC77" i="17"/>
  <c r="R77" i="17"/>
  <c r="V77" i="17" s="1"/>
  <c r="AC100" i="17"/>
  <c r="R100" i="17"/>
  <c r="V100" i="17" s="1"/>
  <c r="Y66" i="17"/>
  <c r="Q66" i="17"/>
  <c r="U66" i="17" s="1"/>
  <c r="AC134" i="17"/>
  <c r="R134" i="17"/>
  <c r="V134" i="17" s="1"/>
  <c r="AC86" i="17"/>
  <c r="R86" i="17"/>
  <c r="V86" i="17" s="1"/>
  <c r="Q146" i="17"/>
  <c r="U146" i="17" s="1"/>
  <c r="Y146" i="17"/>
  <c r="Y160" i="17"/>
  <c r="Q160" i="17"/>
  <c r="U160" i="17" s="1"/>
  <c r="AC115" i="17"/>
  <c r="R115" i="17"/>
  <c r="V115" i="17" s="1"/>
  <c r="R116" i="17"/>
  <c r="V116" i="17" s="1"/>
  <c r="AC116" i="17"/>
  <c r="AC69" i="17"/>
  <c r="R69" i="17"/>
  <c r="V69" i="17" s="1"/>
  <c r="R128" i="17"/>
  <c r="V128" i="17" s="1"/>
  <c r="AC128" i="17"/>
  <c r="Y163" i="17"/>
  <c r="Q163" i="17"/>
  <c r="U163" i="17" s="1"/>
  <c r="AC154" i="17"/>
  <c r="R154" i="17"/>
  <c r="V154" i="17" s="1"/>
  <c r="Y145" i="17"/>
  <c r="Q145" i="17"/>
  <c r="U145" i="17" s="1"/>
  <c r="R150" i="17"/>
  <c r="V150" i="17" s="1"/>
  <c r="AC150" i="17"/>
  <c r="Y104" i="17"/>
  <c r="Q104" i="17"/>
  <c r="U104" i="17" s="1"/>
  <c r="R124" i="17"/>
  <c r="V124" i="17" s="1"/>
  <c r="AC124" i="17"/>
  <c r="AC103" i="17"/>
  <c r="R103" i="17"/>
  <c r="V103" i="17" s="1"/>
  <c r="Y119" i="17"/>
  <c r="Q119" i="17"/>
  <c r="U119" i="17" s="1"/>
  <c r="Y64" i="17"/>
  <c r="Q64" i="17"/>
  <c r="U64" i="17" s="1"/>
  <c r="R139" i="17"/>
  <c r="V139" i="17" s="1"/>
  <c r="AC139" i="17"/>
  <c r="Y91" i="17"/>
  <c r="Q91" i="17"/>
  <c r="U91" i="17" s="1"/>
  <c r="Y84" i="17"/>
  <c r="Q84" i="17"/>
  <c r="U84" i="17" s="1"/>
  <c r="Q132" i="17"/>
  <c r="U132" i="17" s="1"/>
  <c r="Y132" i="17"/>
  <c r="R149" i="17"/>
  <c r="V149" i="17" s="1"/>
  <c r="AC149" i="17"/>
  <c r="Y68" i="17"/>
  <c r="Q68" i="17"/>
  <c r="U68" i="17" s="1"/>
  <c r="Y90" i="17"/>
  <c r="Q90" i="17"/>
  <c r="U90" i="17" s="1"/>
  <c r="Y94" i="17"/>
  <c r="Q94" i="17"/>
  <c r="U94" i="17" s="1"/>
  <c r="AC127" i="17"/>
  <c r="R127" i="17"/>
  <c r="V127" i="17" s="1"/>
  <c r="R126" i="17"/>
  <c r="V126" i="17" s="1"/>
  <c r="AC126" i="17"/>
  <c r="AC81" i="17"/>
  <c r="R81" i="17"/>
  <c r="V81" i="17" s="1"/>
  <c r="Y140" i="17"/>
  <c r="Q140" i="17"/>
  <c r="U140" i="17" s="1"/>
  <c r="Y137" i="17"/>
  <c r="Q137" i="17"/>
  <c r="U137" i="17" s="1"/>
  <c r="R135" i="17"/>
  <c r="V135" i="17" s="1"/>
  <c r="AC135" i="17"/>
  <c r="Q141" i="17"/>
  <c r="U141" i="17" s="1"/>
  <c r="Y141" i="17"/>
  <c r="AC142" i="17"/>
  <c r="R142" i="17"/>
  <c r="V142" i="17" s="1"/>
  <c r="Y144" i="17"/>
  <c r="Q144" i="17"/>
  <c r="U144" i="17" s="1"/>
  <c r="Y79" i="17"/>
  <c r="Q79" i="17"/>
  <c r="U79" i="17" s="1"/>
  <c r="Y147" i="17"/>
  <c r="Q147" i="17"/>
  <c r="U147" i="17" s="1"/>
  <c r="Y99" i="17"/>
  <c r="Q99" i="17"/>
  <c r="U99" i="17" s="1"/>
  <c r="Y95" i="17"/>
  <c r="Q95" i="17"/>
  <c r="U95" i="17" s="1"/>
  <c r="Y157" i="17"/>
  <c r="Q157" i="17"/>
  <c r="U157" i="17" s="1"/>
  <c r="AC120" i="17"/>
  <c r="R120" i="17"/>
  <c r="V120" i="17" s="1"/>
  <c r="Q115" i="17"/>
  <c r="U115" i="17" s="1"/>
  <c r="Y115" i="17"/>
  <c r="AC101" i="17"/>
  <c r="R101" i="17"/>
  <c r="V101" i="17" s="1"/>
  <c r="AC136" i="17"/>
  <c r="R136" i="17"/>
  <c r="V136" i="17" s="1"/>
  <c r="AC74" i="17"/>
  <c r="R74" i="17"/>
  <c r="V74" i="17" s="1"/>
  <c r="Q121" i="17"/>
  <c r="U121" i="17" s="1"/>
  <c r="Y121" i="17"/>
  <c r="AC97" i="17"/>
  <c r="R97" i="17"/>
  <c r="V97" i="17" s="1"/>
  <c r="AC105" i="17"/>
  <c r="R105" i="17"/>
  <c r="V105" i="17" s="1"/>
  <c r="AC80" i="17"/>
  <c r="R80" i="17"/>
  <c r="V80" i="17" s="1"/>
  <c r="Y92" i="17"/>
  <c r="Q92" i="17"/>
  <c r="U92" i="17" s="1"/>
  <c r="AC62" i="17"/>
  <c r="R62" i="17"/>
  <c r="V62" i="17" s="1"/>
  <c r="AC159" i="17"/>
  <c r="R159" i="17"/>
  <c r="V159" i="17" s="1"/>
  <c r="R156" i="17"/>
  <c r="V156" i="17" s="1"/>
  <c r="AC156" i="17"/>
  <c r="Y148" i="17"/>
  <c r="Q148" i="17"/>
  <c r="U148" i="17" s="1"/>
  <c r="Y118" i="17"/>
  <c r="Q118" i="17"/>
  <c r="U118" i="17" s="1"/>
  <c r="AC162" i="17"/>
  <c r="R162" i="17"/>
  <c r="V162" i="17" s="1"/>
  <c r="E64" i="11"/>
  <c r="G55" i="20" l="1"/>
  <c r="O58" i="27"/>
  <c r="G54" i="20"/>
  <c r="O57" i="27"/>
  <c r="J51" i="20"/>
  <c r="S54" i="27"/>
  <c r="J55" i="20"/>
  <c r="S58" i="27"/>
  <c r="J52" i="20"/>
  <c r="S55" i="27"/>
  <c r="G51" i="20"/>
  <c r="O54" i="27"/>
  <c r="J54" i="20"/>
  <c r="S57" i="27"/>
  <c r="G52" i="20"/>
  <c r="O55" i="27"/>
  <c r="D55" i="20"/>
  <c r="K58" i="27"/>
  <c r="D54" i="20"/>
  <c r="K57" i="27"/>
  <c r="G43" i="20"/>
  <c r="O46" i="27"/>
  <c r="G20" i="20"/>
  <c r="O23" i="27"/>
  <c r="J20" i="20"/>
  <c r="S23" i="27"/>
  <c r="G32" i="20"/>
  <c r="O35" i="27"/>
  <c r="J23" i="20"/>
  <c r="S26" i="27"/>
  <c r="G22" i="20"/>
  <c r="O25" i="27"/>
  <c r="J49" i="20"/>
  <c r="S52" i="27"/>
  <c r="J42" i="20"/>
  <c r="S45" i="27"/>
  <c r="J32" i="20"/>
  <c r="S35" i="27"/>
  <c r="J17" i="20"/>
  <c r="S20" i="27"/>
  <c r="J43" i="20"/>
  <c r="S46" i="27"/>
  <c r="J21" i="20"/>
  <c r="S24" i="27"/>
  <c r="J9" i="20"/>
  <c r="S12" i="27"/>
  <c r="J46" i="20"/>
  <c r="S49" i="27"/>
  <c r="J44" i="20"/>
  <c r="S47" i="27"/>
  <c r="D32" i="20"/>
  <c r="K35" i="27"/>
  <c r="D29" i="20"/>
  <c r="K32" i="27"/>
  <c r="D43" i="20"/>
  <c r="K46" i="27"/>
  <c r="G26" i="20"/>
  <c r="O29" i="27"/>
  <c r="G47" i="20"/>
  <c r="O50" i="27"/>
  <c r="G28" i="20"/>
  <c r="O31" i="27"/>
  <c r="G21" i="20"/>
  <c r="O24" i="27"/>
  <c r="J31" i="20"/>
  <c r="S34" i="27"/>
  <c r="D46" i="20"/>
  <c r="K49" i="27"/>
  <c r="J29" i="20"/>
  <c r="S32" i="27"/>
  <c r="J35" i="20"/>
  <c r="S38" i="27"/>
  <c r="G49" i="20"/>
  <c r="O52" i="27"/>
  <c r="G15" i="20"/>
  <c r="O18" i="27"/>
  <c r="J8" i="20"/>
  <c r="S11" i="27"/>
  <c r="J27" i="20"/>
  <c r="S30" i="27"/>
  <c r="G46" i="20"/>
  <c r="O49" i="27"/>
  <c r="G35" i="20"/>
  <c r="O38" i="27"/>
  <c r="G9" i="20"/>
  <c r="O12" i="27"/>
  <c r="G13" i="20"/>
  <c r="O16" i="27"/>
  <c r="G44" i="20"/>
  <c r="O47" i="27"/>
  <c r="G42" i="20"/>
  <c r="O45" i="27"/>
  <c r="G31" i="20"/>
  <c r="O34" i="27"/>
  <c r="G19" i="20"/>
  <c r="O22" i="27"/>
  <c r="D19" i="20"/>
  <c r="K22" i="27"/>
  <c r="D9" i="20"/>
  <c r="K12" i="27"/>
  <c r="D23" i="20"/>
  <c r="K26" i="27"/>
  <c r="D47" i="20"/>
  <c r="K50" i="27"/>
  <c r="G8" i="20"/>
  <c r="O11" i="27"/>
  <c r="J13" i="20"/>
  <c r="S16" i="27"/>
  <c r="G27" i="20"/>
  <c r="O30" i="27"/>
  <c r="J47" i="20"/>
  <c r="S50" i="27"/>
  <c r="G23" i="20"/>
  <c r="O26" i="27"/>
  <c r="G29" i="20"/>
  <c r="O32" i="27"/>
  <c r="G17" i="20"/>
  <c r="O20" i="27"/>
  <c r="J28" i="20"/>
  <c r="S31" i="27"/>
  <c r="J19" i="20"/>
  <c r="S22" i="27"/>
  <c r="J22" i="20"/>
  <c r="S25" i="27"/>
  <c r="J15" i="20"/>
  <c r="S18" i="27"/>
  <c r="J26" i="20"/>
  <c r="S29" i="27"/>
  <c r="I14" i="20"/>
  <c r="Q17" i="27"/>
  <c r="F34" i="20"/>
  <c r="M37" i="27"/>
  <c r="C50" i="20"/>
  <c r="I53" i="27"/>
  <c r="C38" i="20"/>
  <c r="I41" i="27"/>
  <c r="I25" i="20"/>
  <c r="Q28" i="27"/>
  <c r="F41" i="20"/>
  <c r="M44" i="27"/>
  <c r="I37" i="20"/>
  <c r="Q40" i="27"/>
  <c r="I30" i="20"/>
  <c r="Q33" i="27"/>
  <c r="F30" i="20"/>
  <c r="M33" i="27"/>
  <c r="I53" i="20"/>
  <c r="Q56" i="27"/>
  <c r="F53" i="20"/>
  <c r="M56" i="27"/>
  <c r="F48" i="20"/>
  <c r="M51" i="27"/>
  <c r="F16" i="20"/>
  <c r="M19" i="27"/>
  <c r="C53" i="20"/>
  <c r="I56" i="27"/>
  <c r="C10" i="20"/>
  <c r="I13" i="27"/>
  <c r="C34" i="20"/>
  <c r="I37" i="27"/>
  <c r="C30" i="20"/>
  <c r="I33" i="27"/>
  <c r="C37" i="20"/>
  <c r="I40" i="27"/>
  <c r="I34" i="20"/>
  <c r="Q37" i="27"/>
  <c r="I10" i="20"/>
  <c r="Q13" i="27"/>
  <c r="I57" i="20"/>
  <c r="Q60" i="27"/>
  <c r="C48" i="20"/>
  <c r="I51" i="27"/>
  <c r="C33" i="20"/>
  <c r="I36" i="27"/>
  <c r="C11" i="20"/>
  <c r="I14" i="27"/>
  <c r="I8" i="20"/>
  <c r="Q11" i="27"/>
  <c r="I39" i="20"/>
  <c r="Q42" i="27"/>
  <c r="C14" i="20"/>
  <c r="I17" i="27"/>
  <c r="I11" i="20"/>
  <c r="Q14" i="27"/>
  <c r="I40" i="20"/>
  <c r="Q43" i="27"/>
  <c r="F36" i="20"/>
  <c r="M39" i="27"/>
  <c r="I12" i="20"/>
  <c r="Q15" i="27"/>
  <c r="F12" i="20"/>
  <c r="M15" i="27"/>
  <c r="I48" i="20"/>
  <c r="Q51" i="27"/>
  <c r="F39" i="20"/>
  <c r="M42" i="27"/>
  <c r="F57" i="20"/>
  <c r="M60" i="27"/>
  <c r="F11" i="20"/>
  <c r="M14" i="27"/>
  <c r="F33" i="20"/>
  <c r="M36" i="27"/>
  <c r="C12" i="20"/>
  <c r="I15" i="27"/>
  <c r="C39" i="20"/>
  <c r="I42" i="27"/>
  <c r="C41" i="20"/>
  <c r="I44" i="27"/>
  <c r="I41" i="20"/>
  <c r="Q44" i="27"/>
  <c r="F38" i="20"/>
  <c r="M41" i="27"/>
  <c r="I50" i="20"/>
  <c r="Q53" i="27"/>
  <c r="F45" i="20"/>
  <c r="M48" i="27"/>
  <c r="F25" i="20"/>
  <c r="M28" i="27"/>
  <c r="I33" i="20"/>
  <c r="Q36" i="27"/>
  <c r="F40" i="20"/>
  <c r="M43" i="27"/>
  <c r="F14" i="20"/>
  <c r="M17" i="27"/>
  <c r="F37" i="20"/>
  <c r="M40" i="27"/>
  <c r="F10" i="20"/>
  <c r="M13" i="27"/>
  <c r="F50" i="20"/>
  <c r="M53" i="27"/>
  <c r="I38" i="20"/>
  <c r="Q41" i="27"/>
  <c r="I56" i="20"/>
  <c r="Q59" i="27"/>
  <c r="F8" i="20"/>
  <c r="M11" i="27"/>
  <c r="I45" i="20"/>
  <c r="Q48" i="27"/>
  <c r="I16" i="20"/>
  <c r="Q19" i="27"/>
  <c r="F56" i="20"/>
  <c r="M59" i="27"/>
  <c r="I36" i="20"/>
  <c r="Q39" i="27"/>
  <c r="C57" i="20"/>
  <c r="I60" i="27"/>
  <c r="C25" i="20"/>
  <c r="I28" i="27"/>
  <c r="C40" i="20"/>
  <c r="I43" i="27"/>
  <c r="C16" i="20"/>
  <c r="I19" i="27"/>
  <c r="C8" i="20"/>
  <c r="I11" i="27"/>
  <c r="C56" i="20"/>
  <c r="I59" i="27"/>
  <c r="C36" i="20"/>
  <c r="I39" i="27"/>
  <c r="C45" i="20"/>
  <c r="I48" i="27"/>
  <c r="E65" i="11"/>
  <c r="D59" i="20" l="1"/>
  <c r="F59" i="20"/>
  <c r="J60" i="20"/>
  <c r="J59" i="20"/>
  <c r="G60" i="20"/>
  <c r="D60" i="20"/>
  <c r="G59" i="20"/>
  <c r="I59" i="20"/>
  <c r="C60" i="20"/>
  <c r="F60" i="20"/>
  <c r="C59" i="20"/>
  <c r="I60" i="20"/>
</calcChain>
</file>

<file path=xl/comments1.xml><?xml version="1.0" encoding="utf-8"?>
<comments xmlns="http://schemas.openxmlformats.org/spreadsheetml/2006/main">
  <authors>
    <author>CDC User</author>
    <author>CP</author>
  </authors>
  <commentList>
    <comment ref="AH5" authorId="0" shapeId="0">
      <text>
        <r>
          <rPr>
            <sz val="9"/>
            <color indexed="81"/>
            <rFont val="Tahoma"/>
            <charset val="1"/>
          </rPr>
          <t xml:space="preserve">Nine states did not report this  measures in the most recent annual data in the US National Vital Statistics System. We estimated those states’ NFP cohort by multiplying the total number of US births to unmarried, first time mothers by the average proportion of births to such mothers paid by Medicaid in reporting states. We calculated the difference between that result and the sum of births to unmarried, first-time mothers with Medicaid in reporting states and distributed the resulting number of births over the nine states without Medicaid data in proportion to the number of first-time births to unmarried mothers (see eTable 5 for calculations.
</t>
        </r>
      </text>
    </comment>
    <comment ref="AD31" authorId="1" shapeId="0">
      <text>
        <r>
          <rPr>
            <b/>
            <sz val="9"/>
            <color indexed="81"/>
            <rFont val="Tahoma"/>
            <family val="2"/>
          </rPr>
          <t>CP:</t>
        </r>
        <r>
          <rPr>
            <sz val="9"/>
            <color indexed="81"/>
            <rFont val="Tahoma"/>
            <family val="2"/>
          </rPr>
          <t xml:space="preserve">
Data "NA" here, calculations currently assume "0".</t>
        </r>
      </text>
    </comment>
    <comment ref="AD33" authorId="1" shapeId="0">
      <text>
        <r>
          <rPr>
            <b/>
            <sz val="9"/>
            <color indexed="81"/>
            <rFont val="Tahoma"/>
            <family val="2"/>
          </rPr>
          <t>CP:</t>
        </r>
        <r>
          <rPr>
            <sz val="9"/>
            <color indexed="81"/>
            <rFont val="Tahoma"/>
            <family val="2"/>
          </rPr>
          <t xml:space="preserve">
Data "NA" here, calculations currently assume "0".</t>
        </r>
      </text>
    </comment>
  </commentList>
</comments>
</file>

<file path=xl/comments2.xml><?xml version="1.0" encoding="utf-8"?>
<comments xmlns="http://schemas.openxmlformats.org/spreadsheetml/2006/main">
  <authors>
    <author>Peterson, Cora (CDC/ONDIEH/NCIPC)</author>
  </authors>
  <commentList>
    <comment ref="L7" authorId="0" shapeId="0">
      <text>
        <r>
          <rPr>
            <sz val="9"/>
            <color indexed="81"/>
            <rFont val="Tahoma"/>
            <family val="2"/>
          </rPr>
          <t>Total % compared to no program (i.e., preschool + schoolage combined). Calculated as the marginal difference in CM between extended CPC (i.e., 8.4%) and non-extended CPC (i.e., 14.4%) compared to non CPC (i.e., 17.4%) in reference study.</t>
        </r>
      </text>
    </comment>
  </commentList>
</comments>
</file>

<file path=xl/comments3.xml><?xml version="1.0" encoding="utf-8"?>
<comments xmlns="http://schemas.openxmlformats.org/spreadsheetml/2006/main">
  <authors>
    <author/>
    <author>Peterson, Cora (CDC/ONDIEH/NCIPC)</author>
  </authors>
  <commentList>
    <comment ref="A7" authorId="0" shapeId="0">
      <text>
        <r>
          <rPr>
            <sz val="9"/>
            <color indexed="81"/>
            <rFont val="Tahoma"/>
            <family val="2"/>
          </rPr>
          <t>From reference source: "Total birth order refers to the total number of pregnancies the mother has had, including this delivery."</t>
        </r>
      </text>
    </comment>
    <comment ref="A8" authorId="0" shapeId="0">
      <text>
        <r>
          <rPr>
            <sz val="9"/>
            <color indexed="81"/>
            <rFont val="Tahoma"/>
            <family val="2"/>
          </rPr>
          <t xml:space="preserve">From reference source: "The principal source of payment at the time of delivery."
</t>
        </r>
      </text>
    </comment>
    <comment ref="T8" authorId="0" shapeId="0">
      <text>
        <r>
          <rPr>
            <sz val="9"/>
            <color indexed="81"/>
            <rFont val="Tahoma"/>
            <family val="2"/>
          </rPr>
          <t xml:space="preserve">This item is not collected or not collected in a comparable format by all reporting areas.  See “Technical Appendix” for more information._x000D_
</t>
        </r>
      </text>
    </comment>
    <comment ref="D9" authorId="1" shapeId="0">
      <text>
        <r>
          <rPr>
            <sz val="9"/>
            <color indexed="25"/>
            <rFont val="Tahoma"/>
            <family val="2"/>
          </rPr>
          <t>Separately downloaded from NCHS data site. Data on first births per mother to unmarried mothers by state was incomplete when the payment variable was included but complete when payment variable was not included in the download.</t>
        </r>
        <r>
          <rPr>
            <sz val="9"/>
            <color indexed="81"/>
            <rFont val="Tahoma"/>
            <family val="2"/>
          </rPr>
          <t xml:space="preserve">
</t>
        </r>
      </text>
    </comment>
    <comment ref="B11" authorId="0" shapeId="0">
      <text>
        <r>
          <rPr>
            <sz val="9"/>
            <color indexed="81"/>
            <rFont val="Tahoma"/>
            <family val="2"/>
          </rPr>
          <t xml:space="preserve">(*) Value suppressed: Cell/numerator is less than 10 or is a total/subtotal for a range of cells with a single suppressed member.
</t>
        </r>
      </text>
    </comment>
    <comment ref="D11" authorId="0" shapeId="0">
      <text>
        <r>
          <rPr>
            <sz val="9"/>
            <color indexed="81"/>
            <rFont val="Tahoma"/>
            <family val="2"/>
          </rPr>
          <t xml:space="preserve">(*) Value suppressed: Cell/numerator is less than 10 or is a total/subtotal for a range of cells with a single suppressed member.
</t>
        </r>
      </text>
    </comment>
    <comment ref="K11" authorId="0" shapeId="0">
      <text>
        <r>
          <rPr>
            <sz val="9"/>
            <color indexed="81"/>
            <rFont val="Tahoma"/>
            <family val="2"/>
          </rPr>
          <t xml:space="preserve">(*) Value suppressed: Cell/numerator is less than 10 or is a total/subtotal for a range of cells with a single suppressed member.
</t>
        </r>
      </text>
    </comment>
    <comment ref="M11" authorId="0" shapeId="0">
      <text>
        <r>
          <rPr>
            <sz val="9"/>
            <color indexed="81"/>
            <rFont val="Tahoma"/>
            <family val="2"/>
          </rPr>
          <t xml:space="preserve">(*) Value suppressed: Cell/numerator is less than 10 or is a total/subtotal for a range of cells with a single suppressed member.
</t>
        </r>
      </text>
    </comment>
    <comment ref="E12" authorId="0" shapeId="0">
      <text>
        <r>
          <rPr>
            <sz val="9"/>
            <color indexed="81"/>
            <rFont val="Tahoma"/>
            <family val="2"/>
          </rPr>
          <t xml:space="preserve">(-) Missing Value
</t>
        </r>
      </text>
    </comment>
    <comment ref="F12" authorId="0" shapeId="0">
      <text>
        <r>
          <rPr>
            <sz val="9"/>
            <color indexed="81"/>
            <rFont val="Tahoma"/>
            <family val="2"/>
          </rPr>
          <t xml:space="preserve">(-) Missing Value
</t>
        </r>
      </text>
    </comment>
    <comment ref="G12" authorId="0" shapeId="0">
      <text>
        <r>
          <rPr>
            <sz val="9"/>
            <color indexed="81"/>
            <rFont val="Tahoma"/>
            <family val="2"/>
          </rPr>
          <t xml:space="preserve">(-) Missing Value
</t>
        </r>
      </text>
    </comment>
    <comment ref="H12" authorId="0" shapeId="0">
      <text>
        <r>
          <rPr>
            <sz val="9"/>
            <color indexed="81"/>
            <rFont val="Tahoma"/>
            <family val="2"/>
          </rPr>
          <t xml:space="preserve">(-) Missing Value
</t>
        </r>
      </text>
    </comment>
    <comment ref="I12" authorId="0" shapeId="0">
      <text>
        <r>
          <rPr>
            <sz val="9"/>
            <color indexed="81"/>
            <rFont val="Tahoma"/>
            <family val="2"/>
          </rPr>
          <t xml:space="preserve">(-) Missing Value
</t>
        </r>
      </text>
    </comment>
    <comment ref="J12" authorId="0" shapeId="0">
      <text>
        <r>
          <rPr>
            <sz val="9"/>
            <color indexed="81"/>
            <rFont val="Tahoma"/>
            <family val="2"/>
          </rPr>
          <t xml:space="preserve">(-) Missing Value
</t>
        </r>
      </text>
    </comment>
    <comment ref="K12" authorId="0" shapeId="0">
      <text>
        <r>
          <rPr>
            <sz val="9"/>
            <color indexed="81"/>
            <rFont val="Tahoma"/>
            <family val="2"/>
          </rPr>
          <t xml:space="preserve">(-) Missing Value
</t>
        </r>
      </text>
    </comment>
    <comment ref="L12" authorId="0" shapeId="0">
      <text>
        <r>
          <rPr>
            <sz val="9"/>
            <color indexed="81"/>
            <rFont val="Tahoma"/>
            <family val="2"/>
          </rPr>
          <t xml:space="preserve">(-) Missing Value
</t>
        </r>
      </text>
    </comment>
    <comment ref="M12" authorId="0" shapeId="0">
      <text>
        <r>
          <rPr>
            <sz val="9"/>
            <color indexed="81"/>
            <rFont val="Tahoma"/>
            <family val="2"/>
          </rPr>
          <t xml:space="preserve">(-) Missing Value
</t>
        </r>
      </text>
    </comment>
    <comment ref="N12" authorId="0" shapeId="0">
      <text>
        <r>
          <rPr>
            <sz val="9"/>
            <color indexed="81"/>
            <rFont val="Tahoma"/>
            <family val="2"/>
          </rPr>
          <t xml:space="preserve">(-) Missing Value
</t>
        </r>
      </text>
    </comment>
    <comment ref="O12" authorId="0" shapeId="0">
      <text>
        <r>
          <rPr>
            <sz val="9"/>
            <color indexed="81"/>
            <rFont val="Tahoma"/>
            <family val="2"/>
          </rPr>
          <t xml:space="preserve">(-) Missing Value
</t>
        </r>
      </text>
    </comment>
    <comment ref="P12" authorId="0" shapeId="0">
      <text>
        <r>
          <rPr>
            <sz val="9"/>
            <color indexed="81"/>
            <rFont val="Tahoma"/>
            <family val="2"/>
          </rPr>
          <t xml:space="preserve">(-) Missing Value
</t>
        </r>
      </text>
    </comment>
    <comment ref="Q12" authorId="0" shapeId="0">
      <text>
        <r>
          <rPr>
            <sz val="9"/>
            <color indexed="81"/>
            <rFont val="Tahoma"/>
            <family val="2"/>
          </rPr>
          <t xml:space="preserve">(-) Missing Value
</t>
        </r>
      </text>
    </comment>
    <comment ref="R12" authorId="0" shapeId="0">
      <text>
        <r>
          <rPr>
            <sz val="9"/>
            <color indexed="81"/>
            <rFont val="Tahoma"/>
            <family val="2"/>
          </rPr>
          <t xml:space="preserve">(-) Missing Value
</t>
        </r>
      </text>
    </comment>
    <comment ref="S12" authorId="0" shapeId="0">
      <text>
        <r>
          <rPr>
            <sz val="9"/>
            <color indexed="81"/>
            <rFont val="Tahoma"/>
            <family val="2"/>
          </rPr>
          <t xml:space="preserve">(-) Missing Value
</t>
        </r>
      </text>
    </comment>
    <comment ref="T13" authorId="0" shapeId="0">
      <text>
        <r>
          <rPr>
            <sz val="9"/>
            <color indexed="81"/>
            <rFont val="Tahoma"/>
            <family val="2"/>
          </rPr>
          <t xml:space="preserve">(-) Missing Value
</t>
        </r>
      </text>
    </comment>
    <comment ref="U13" authorId="0" shapeId="0">
      <text>
        <r>
          <rPr>
            <sz val="9"/>
            <color indexed="81"/>
            <rFont val="Tahoma"/>
            <family val="2"/>
          </rPr>
          <t xml:space="preserve">(-) Missing Value
</t>
        </r>
      </text>
    </comment>
    <comment ref="V13" authorId="0" shapeId="0">
      <text>
        <r>
          <rPr>
            <sz val="9"/>
            <color indexed="81"/>
            <rFont val="Tahoma"/>
            <family val="2"/>
          </rPr>
          <t xml:space="preserve">(-) Missing Value
</t>
        </r>
      </text>
    </comment>
    <comment ref="E14" authorId="0" shapeId="0">
      <text>
        <r>
          <rPr>
            <sz val="9"/>
            <color indexed="81"/>
            <rFont val="Tahoma"/>
            <family val="2"/>
          </rPr>
          <t xml:space="preserve">(-) Missing Value
</t>
        </r>
      </text>
    </comment>
    <comment ref="F14" authorId="0" shapeId="0">
      <text>
        <r>
          <rPr>
            <sz val="9"/>
            <color indexed="81"/>
            <rFont val="Tahoma"/>
            <family val="2"/>
          </rPr>
          <t xml:space="preserve">(-) Missing Value
</t>
        </r>
      </text>
    </comment>
    <comment ref="G14" authorId="0" shapeId="0">
      <text>
        <r>
          <rPr>
            <sz val="9"/>
            <color indexed="81"/>
            <rFont val="Tahoma"/>
            <family val="2"/>
          </rPr>
          <t xml:space="preserve">(-) Missing Value
</t>
        </r>
      </text>
    </comment>
    <comment ref="H14" authorId="0" shapeId="0">
      <text>
        <r>
          <rPr>
            <sz val="9"/>
            <color indexed="81"/>
            <rFont val="Tahoma"/>
            <family val="2"/>
          </rPr>
          <t xml:space="preserve">(-) Missing Value
</t>
        </r>
      </text>
    </comment>
    <comment ref="I14" authorId="0" shapeId="0">
      <text>
        <r>
          <rPr>
            <sz val="9"/>
            <color indexed="81"/>
            <rFont val="Tahoma"/>
            <family val="2"/>
          </rPr>
          <t xml:space="preserve">(-) Missing Value
</t>
        </r>
      </text>
    </comment>
    <comment ref="J14" authorId="0" shapeId="0">
      <text>
        <r>
          <rPr>
            <sz val="9"/>
            <color indexed="81"/>
            <rFont val="Tahoma"/>
            <family val="2"/>
          </rPr>
          <t xml:space="preserve">(-) Missing Value
</t>
        </r>
      </text>
    </comment>
    <comment ref="K14" authorId="0" shapeId="0">
      <text>
        <r>
          <rPr>
            <sz val="9"/>
            <color indexed="81"/>
            <rFont val="Tahoma"/>
            <family val="2"/>
          </rPr>
          <t xml:space="preserve">(-) Missing Value
</t>
        </r>
      </text>
    </comment>
    <comment ref="L14" authorId="0" shapeId="0">
      <text>
        <r>
          <rPr>
            <sz val="9"/>
            <color indexed="81"/>
            <rFont val="Tahoma"/>
            <family val="2"/>
          </rPr>
          <t xml:space="preserve">(-) Missing Value
</t>
        </r>
      </text>
    </comment>
    <comment ref="M14" authorId="0" shapeId="0">
      <text>
        <r>
          <rPr>
            <sz val="9"/>
            <color indexed="81"/>
            <rFont val="Tahoma"/>
            <family val="2"/>
          </rPr>
          <t xml:space="preserve">(-) Missing Value
</t>
        </r>
      </text>
    </comment>
    <comment ref="N14" authorId="0" shapeId="0">
      <text>
        <r>
          <rPr>
            <sz val="9"/>
            <color indexed="81"/>
            <rFont val="Tahoma"/>
            <family val="2"/>
          </rPr>
          <t xml:space="preserve">(-) Missing Value
</t>
        </r>
      </text>
    </comment>
    <comment ref="O14" authorId="0" shapeId="0">
      <text>
        <r>
          <rPr>
            <sz val="9"/>
            <color indexed="81"/>
            <rFont val="Tahoma"/>
            <family val="2"/>
          </rPr>
          <t xml:space="preserve">(-) Missing Value
</t>
        </r>
      </text>
    </comment>
    <comment ref="P14" authorId="0" shapeId="0">
      <text>
        <r>
          <rPr>
            <sz val="9"/>
            <color indexed="81"/>
            <rFont val="Tahoma"/>
            <family val="2"/>
          </rPr>
          <t xml:space="preserve">(-) Missing Value
</t>
        </r>
      </text>
    </comment>
    <comment ref="Q14" authorId="0" shapeId="0">
      <text>
        <r>
          <rPr>
            <sz val="9"/>
            <color indexed="81"/>
            <rFont val="Tahoma"/>
            <family val="2"/>
          </rPr>
          <t xml:space="preserve">(-) Missing Value
</t>
        </r>
      </text>
    </comment>
    <comment ref="R14" authorId="0" shapeId="0">
      <text>
        <r>
          <rPr>
            <sz val="9"/>
            <color indexed="81"/>
            <rFont val="Tahoma"/>
            <family val="2"/>
          </rPr>
          <t xml:space="preserve">(-) Missing Value
</t>
        </r>
      </text>
    </comment>
    <comment ref="S14" authorId="0" shapeId="0">
      <text>
        <r>
          <rPr>
            <sz val="9"/>
            <color indexed="81"/>
            <rFont val="Tahoma"/>
            <family val="2"/>
          </rPr>
          <t xml:space="preserve">(-) Missing Value
</t>
        </r>
      </text>
    </comment>
    <comment ref="E15" authorId="0" shapeId="0">
      <text>
        <r>
          <rPr>
            <sz val="9"/>
            <color indexed="81"/>
            <rFont val="Tahoma"/>
            <family val="2"/>
          </rPr>
          <t xml:space="preserve">(-) Missing Value
</t>
        </r>
      </text>
    </comment>
    <comment ref="F15" authorId="0" shapeId="0">
      <text>
        <r>
          <rPr>
            <sz val="9"/>
            <color indexed="81"/>
            <rFont val="Tahoma"/>
            <family val="2"/>
          </rPr>
          <t xml:space="preserve">(-) Missing Value
</t>
        </r>
      </text>
    </comment>
    <comment ref="G15" authorId="0" shapeId="0">
      <text>
        <r>
          <rPr>
            <sz val="9"/>
            <color indexed="81"/>
            <rFont val="Tahoma"/>
            <family val="2"/>
          </rPr>
          <t xml:space="preserve">(-) Missing Value
</t>
        </r>
      </text>
    </comment>
    <comment ref="H15" authorId="0" shapeId="0">
      <text>
        <r>
          <rPr>
            <sz val="9"/>
            <color indexed="81"/>
            <rFont val="Tahoma"/>
            <family val="2"/>
          </rPr>
          <t xml:space="preserve">(-) Missing Value
</t>
        </r>
      </text>
    </comment>
    <comment ref="I15" authorId="0" shapeId="0">
      <text>
        <r>
          <rPr>
            <sz val="9"/>
            <color indexed="81"/>
            <rFont val="Tahoma"/>
            <family val="2"/>
          </rPr>
          <t xml:space="preserve">(-) Missing Value
</t>
        </r>
      </text>
    </comment>
    <comment ref="J15" authorId="0" shapeId="0">
      <text>
        <r>
          <rPr>
            <sz val="9"/>
            <color indexed="81"/>
            <rFont val="Tahoma"/>
            <family val="2"/>
          </rPr>
          <t xml:space="preserve">(-) Missing Value
</t>
        </r>
      </text>
    </comment>
    <comment ref="K15" authorId="0" shapeId="0">
      <text>
        <r>
          <rPr>
            <sz val="9"/>
            <color indexed="81"/>
            <rFont val="Tahoma"/>
            <family val="2"/>
          </rPr>
          <t xml:space="preserve">(-) Missing Value
</t>
        </r>
      </text>
    </comment>
    <comment ref="L15" authorId="0" shapeId="0">
      <text>
        <r>
          <rPr>
            <sz val="9"/>
            <color indexed="81"/>
            <rFont val="Tahoma"/>
            <family val="2"/>
          </rPr>
          <t xml:space="preserve">(-) Missing Value
</t>
        </r>
      </text>
    </comment>
    <comment ref="M15" authorId="0" shapeId="0">
      <text>
        <r>
          <rPr>
            <sz val="9"/>
            <color indexed="81"/>
            <rFont val="Tahoma"/>
            <family val="2"/>
          </rPr>
          <t xml:space="preserve">(-) Missing Value
</t>
        </r>
      </text>
    </comment>
    <comment ref="N15" authorId="0" shapeId="0">
      <text>
        <r>
          <rPr>
            <sz val="9"/>
            <color indexed="81"/>
            <rFont val="Tahoma"/>
            <family val="2"/>
          </rPr>
          <t xml:space="preserve">(-) Missing Value
</t>
        </r>
      </text>
    </comment>
    <comment ref="O15" authorId="0" shapeId="0">
      <text>
        <r>
          <rPr>
            <sz val="9"/>
            <color indexed="81"/>
            <rFont val="Tahoma"/>
            <family val="2"/>
          </rPr>
          <t xml:space="preserve">(-) Missing Value
</t>
        </r>
      </text>
    </comment>
    <comment ref="P15" authorId="0" shapeId="0">
      <text>
        <r>
          <rPr>
            <sz val="9"/>
            <color indexed="81"/>
            <rFont val="Tahoma"/>
            <family val="2"/>
          </rPr>
          <t xml:space="preserve">(-) Missing Value
</t>
        </r>
      </text>
    </comment>
    <comment ref="Q15" authorId="0" shapeId="0">
      <text>
        <r>
          <rPr>
            <sz val="9"/>
            <color indexed="81"/>
            <rFont val="Tahoma"/>
            <family val="2"/>
          </rPr>
          <t xml:space="preserve">(-) Missing Value
</t>
        </r>
      </text>
    </comment>
    <comment ref="R15" authorId="0" shapeId="0">
      <text>
        <r>
          <rPr>
            <sz val="9"/>
            <color indexed="81"/>
            <rFont val="Tahoma"/>
            <family val="2"/>
          </rPr>
          <t xml:space="preserve">(-) Missing Value
</t>
        </r>
      </text>
    </comment>
    <comment ref="S15" authorId="0" shapeId="0">
      <text>
        <r>
          <rPr>
            <sz val="9"/>
            <color indexed="81"/>
            <rFont val="Tahoma"/>
            <family val="2"/>
          </rPr>
          <t xml:space="preserve">(-) Missing Value
</t>
        </r>
      </text>
    </comment>
    <comment ref="T16" authorId="0" shapeId="0">
      <text>
        <r>
          <rPr>
            <sz val="9"/>
            <color indexed="81"/>
            <rFont val="Tahoma"/>
            <family val="2"/>
          </rPr>
          <t xml:space="preserve">(-) Missing Value
</t>
        </r>
      </text>
    </comment>
    <comment ref="U16" authorId="0" shapeId="0">
      <text>
        <r>
          <rPr>
            <sz val="9"/>
            <color indexed="81"/>
            <rFont val="Tahoma"/>
            <family val="2"/>
          </rPr>
          <t xml:space="preserve">(-) Missing Value
</t>
        </r>
      </text>
    </comment>
    <comment ref="V16" authorId="0" shapeId="0">
      <text>
        <r>
          <rPr>
            <sz val="9"/>
            <color indexed="81"/>
            <rFont val="Tahoma"/>
            <family val="2"/>
          </rPr>
          <t xml:space="preserve">(-) Missing Value
</t>
        </r>
      </text>
    </comment>
    <comment ref="T17" authorId="0" shapeId="0">
      <text>
        <r>
          <rPr>
            <sz val="9"/>
            <color indexed="81"/>
            <rFont val="Tahoma"/>
            <family val="2"/>
          </rPr>
          <t xml:space="preserve">(-) Missing Value
</t>
        </r>
      </text>
    </comment>
    <comment ref="U17" authorId="0" shapeId="0">
      <text>
        <r>
          <rPr>
            <sz val="9"/>
            <color indexed="81"/>
            <rFont val="Tahoma"/>
            <family val="2"/>
          </rPr>
          <t xml:space="preserve">(-) Missing Value
</t>
        </r>
      </text>
    </comment>
    <comment ref="V17" authorId="0" shapeId="0">
      <text>
        <r>
          <rPr>
            <sz val="9"/>
            <color indexed="81"/>
            <rFont val="Tahoma"/>
            <family val="2"/>
          </rPr>
          <t xml:space="preserve">(-) Missing Value
</t>
        </r>
      </text>
    </comment>
    <comment ref="E18" authorId="0" shapeId="0">
      <text>
        <r>
          <rPr>
            <sz val="9"/>
            <color indexed="81"/>
            <rFont val="Tahoma"/>
            <family val="2"/>
          </rPr>
          <t xml:space="preserve">(-) Missing Value
</t>
        </r>
      </text>
    </comment>
    <comment ref="F18" authorId="0" shapeId="0">
      <text>
        <r>
          <rPr>
            <sz val="9"/>
            <color indexed="81"/>
            <rFont val="Tahoma"/>
            <family val="2"/>
          </rPr>
          <t xml:space="preserve">(-) Missing Value
</t>
        </r>
      </text>
    </comment>
    <comment ref="G18" authorId="0" shapeId="0">
      <text>
        <r>
          <rPr>
            <sz val="9"/>
            <color indexed="81"/>
            <rFont val="Tahoma"/>
            <family val="2"/>
          </rPr>
          <t xml:space="preserve">(-) Missing Value
</t>
        </r>
      </text>
    </comment>
    <comment ref="H18" authorId="0" shapeId="0">
      <text>
        <r>
          <rPr>
            <sz val="9"/>
            <color indexed="81"/>
            <rFont val="Tahoma"/>
            <family val="2"/>
          </rPr>
          <t xml:space="preserve">(-) Missing Value
</t>
        </r>
      </text>
    </comment>
    <comment ref="I18" authorId="0" shapeId="0">
      <text>
        <r>
          <rPr>
            <sz val="9"/>
            <color indexed="81"/>
            <rFont val="Tahoma"/>
            <family val="2"/>
          </rPr>
          <t xml:space="preserve">(-) Missing Value
</t>
        </r>
      </text>
    </comment>
    <comment ref="J18" authorId="0" shapeId="0">
      <text>
        <r>
          <rPr>
            <sz val="9"/>
            <color indexed="81"/>
            <rFont val="Tahoma"/>
            <family val="2"/>
          </rPr>
          <t xml:space="preserve">(-) Missing Value
</t>
        </r>
      </text>
    </comment>
    <comment ref="K18" authorId="0" shapeId="0">
      <text>
        <r>
          <rPr>
            <sz val="9"/>
            <color indexed="81"/>
            <rFont val="Tahoma"/>
            <family val="2"/>
          </rPr>
          <t xml:space="preserve">(-) Missing Value
</t>
        </r>
      </text>
    </comment>
    <comment ref="L18" authorId="0" shapeId="0">
      <text>
        <r>
          <rPr>
            <sz val="9"/>
            <color indexed="81"/>
            <rFont val="Tahoma"/>
            <family val="2"/>
          </rPr>
          <t xml:space="preserve">(-) Missing Value
</t>
        </r>
      </text>
    </comment>
    <comment ref="M18" authorId="0" shapeId="0">
      <text>
        <r>
          <rPr>
            <sz val="9"/>
            <color indexed="81"/>
            <rFont val="Tahoma"/>
            <family val="2"/>
          </rPr>
          <t xml:space="preserve">(-) Missing Value
</t>
        </r>
      </text>
    </comment>
    <comment ref="N18" authorId="0" shapeId="0">
      <text>
        <r>
          <rPr>
            <sz val="9"/>
            <color indexed="81"/>
            <rFont val="Tahoma"/>
            <family val="2"/>
          </rPr>
          <t xml:space="preserve">(-) Missing Value
</t>
        </r>
      </text>
    </comment>
    <comment ref="O18" authorId="0" shapeId="0">
      <text>
        <r>
          <rPr>
            <sz val="9"/>
            <color indexed="81"/>
            <rFont val="Tahoma"/>
            <family val="2"/>
          </rPr>
          <t xml:space="preserve">(-) Missing Value
</t>
        </r>
      </text>
    </comment>
    <comment ref="P18" authorId="0" shapeId="0">
      <text>
        <r>
          <rPr>
            <sz val="9"/>
            <color indexed="81"/>
            <rFont val="Tahoma"/>
            <family val="2"/>
          </rPr>
          <t xml:space="preserve">(-) Missing Value
</t>
        </r>
      </text>
    </comment>
    <comment ref="Q18" authorId="0" shapeId="0">
      <text>
        <r>
          <rPr>
            <sz val="9"/>
            <color indexed="81"/>
            <rFont val="Tahoma"/>
            <family val="2"/>
          </rPr>
          <t xml:space="preserve">(-) Missing Value
</t>
        </r>
      </text>
    </comment>
    <comment ref="R18" authorId="0" shapeId="0">
      <text>
        <r>
          <rPr>
            <sz val="9"/>
            <color indexed="81"/>
            <rFont val="Tahoma"/>
            <family val="2"/>
          </rPr>
          <t xml:space="preserve">(-) Missing Value
</t>
        </r>
      </text>
    </comment>
    <comment ref="S18" authorId="0" shapeId="0">
      <text>
        <r>
          <rPr>
            <sz val="9"/>
            <color indexed="81"/>
            <rFont val="Tahoma"/>
            <family val="2"/>
          </rPr>
          <t xml:space="preserve">(-) Missing Value
</t>
        </r>
      </text>
    </comment>
    <comment ref="B19" authorId="0" shapeId="0">
      <text>
        <r>
          <rPr>
            <sz val="9"/>
            <color indexed="81"/>
            <rFont val="Tahoma"/>
            <family val="2"/>
          </rPr>
          <t xml:space="preserve">(*) Value suppressed: Cell/numerator is less than 10 or is a total/subtotal for a range of cells with a single suppressed member.
</t>
        </r>
      </text>
    </comment>
    <comment ref="D19" authorId="0" shapeId="0">
      <text>
        <r>
          <rPr>
            <sz val="9"/>
            <color indexed="81"/>
            <rFont val="Tahoma"/>
            <family val="2"/>
          </rPr>
          <t xml:space="preserve">(*) Value suppressed: Cell/numerator is less than 10 or is a total/subtotal for a range of cells with a single suppressed member.
</t>
        </r>
      </text>
    </comment>
    <comment ref="Q19" authorId="0" shapeId="0">
      <text>
        <r>
          <rPr>
            <sz val="9"/>
            <color indexed="81"/>
            <rFont val="Tahoma"/>
            <family val="2"/>
          </rPr>
          <t xml:space="preserve">(*) Value suppressed: Cell/numerator is less than 10 or is a total/subtotal for a range of cells with a single suppressed member.
</t>
        </r>
      </text>
    </comment>
    <comment ref="S19" authorId="0" shapeId="0">
      <text>
        <r>
          <rPr>
            <sz val="9"/>
            <color indexed="81"/>
            <rFont val="Tahoma"/>
            <family val="2"/>
          </rPr>
          <t xml:space="preserve">(*) Value suppressed: Cell/numerator is less than 10 or is a total/subtotal for a range of cells with a single suppressed member.
</t>
        </r>
      </text>
    </comment>
    <comment ref="T19" authorId="0" shapeId="0">
      <text>
        <r>
          <rPr>
            <sz val="9"/>
            <color indexed="81"/>
            <rFont val="Tahoma"/>
            <family val="2"/>
          </rPr>
          <t xml:space="preserve">(-) Missing Value
</t>
        </r>
      </text>
    </comment>
    <comment ref="U19" authorId="0" shapeId="0">
      <text>
        <r>
          <rPr>
            <sz val="9"/>
            <color indexed="81"/>
            <rFont val="Tahoma"/>
            <family val="2"/>
          </rPr>
          <t xml:space="preserve">(-) Missing Value
</t>
        </r>
      </text>
    </comment>
    <comment ref="V19" authorId="0" shapeId="0">
      <text>
        <r>
          <rPr>
            <sz val="9"/>
            <color indexed="81"/>
            <rFont val="Tahoma"/>
            <family val="2"/>
          </rPr>
          <t xml:space="preserve">(-) Missing Value
</t>
        </r>
      </text>
    </comment>
    <comment ref="B20" authorId="0" shapeId="0">
      <text>
        <r>
          <rPr>
            <sz val="9"/>
            <color indexed="81"/>
            <rFont val="Tahoma"/>
            <family val="2"/>
          </rPr>
          <t xml:space="preserve">(*) Value suppressed: Cell/numerator is less than 10 or is a total/subtotal for a range of cells with a single suppressed member.
</t>
        </r>
      </text>
    </comment>
    <comment ref="C20" authorId="0" shapeId="0">
      <text>
        <r>
          <rPr>
            <sz val="9"/>
            <color indexed="81"/>
            <rFont val="Tahoma"/>
            <family val="2"/>
          </rPr>
          <t xml:space="preserve">(*) Value suppressed: Cell/numerator is less than 10 or is a total/subtotal for a range of cells with a single suppressed member.
</t>
        </r>
      </text>
    </comment>
    <comment ref="Q20" authorId="0" shapeId="0">
      <text>
        <r>
          <rPr>
            <sz val="9"/>
            <color indexed="81"/>
            <rFont val="Tahoma"/>
            <family val="2"/>
          </rPr>
          <t xml:space="preserve">(*) Value suppressed: Cell/numerator is less than 10 or is a total/subtotal for a range of cells with a single suppressed member.
</t>
        </r>
      </text>
    </comment>
    <comment ref="R20" authorId="0" shapeId="0">
      <text>
        <r>
          <rPr>
            <sz val="9"/>
            <color indexed="81"/>
            <rFont val="Tahoma"/>
            <family val="2"/>
          </rPr>
          <t xml:space="preserve">(*) Value suppressed: Cell/numerator is less than 10 or is a total/subtotal for a range of cells with a single suppressed member.
</t>
        </r>
      </text>
    </comment>
    <comment ref="T20" authorId="0" shapeId="0">
      <text>
        <r>
          <rPr>
            <sz val="9"/>
            <color indexed="81"/>
            <rFont val="Tahoma"/>
            <family val="2"/>
          </rPr>
          <t xml:space="preserve">(-) Missing Value
</t>
        </r>
      </text>
    </comment>
    <comment ref="U20" authorId="0" shapeId="0">
      <text>
        <r>
          <rPr>
            <sz val="9"/>
            <color indexed="81"/>
            <rFont val="Tahoma"/>
            <family val="2"/>
          </rPr>
          <t xml:space="preserve">(-) Missing Value
</t>
        </r>
      </text>
    </comment>
    <comment ref="V20" authorId="0" shapeId="0">
      <text>
        <r>
          <rPr>
            <sz val="9"/>
            <color indexed="81"/>
            <rFont val="Tahoma"/>
            <family val="2"/>
          </rPr>
          <t xml:space="preserve">(-) Missing Value
</t>
        </r>
      </text>
    </comment>
    <comment ref="T21" authorId="0" shapeId="0">
      <text>
        <r>
          <rPr>
            <sz val="9"/>
            <color indexed="81"/>
            <rFont val="Tahoma"/>
            <family val="2"/>
          </rPr>
          <t xml:space="preserve">(-) Missing Value
</t>
        </r>
      </text>
    </comment>
    <comment ref="U21" authorId="0" shapeId="0">
      <text>
        <r>
          <rPr>
            <sz val="9"/>
            <color indexed="81"/>
            <rFont val="Tahoma"/>
            <family val="2"/>
          </rPr>
          <t xml:space="preserve">(-) Missing Value
</t>
        </r>
      </text>
    </comment>
    <comment ref="V21" authorId="0" shapeId="0">
      <text>
        <r>
          <rPr>
            <sz val="9"/>
            <color indexed="81"/>
            <rFont val="Tahoma"/>
            <family val="2"/>
          </rPr>
          <t xml:space="preserve">(-) Missing Value
</t>
        </r>
      </text>
    </comment>
    <comment ref="T22" authorId="0" shapeId="0">
      <text>
        <r>
          <rPr>
            <sz val="9"/>
            <color indexed="81"/>
            <rFont val="Tahoma"/>
            <family val="2"/>
          </rPr>
          <t xml:space="preserve">(-) Missing Value
</t>
        </r>
      </text>
    </comment>
    <comment ref="U22" authorId="0" shapeId="0">
      <text>
        <r>
          <rPr>
            <sz val="9"/>
            <color indexed="81"/>
            <rFont val="Tahoma"/>
            <family val="2"/>
          </rPr>
          <t xml:space="preserve">(-) Missing Value
</t>
        </r>
      </text>
    </comment>
    <comment ref="V22" authorId="0" shapeId="0">
      <text>
        <r>
          <rPr>
            <sz val="9"/>
            <color indexed="81"/>
            <rFont val="Tahoma"/>
            <family val="2"/>
          </rPr>
          <t xml:space="preserve">(-) Missing Value
</t>
        </r>
      </text>
    </comment>
    <comment ref="E23" authorId="0" shapeId="0">
      <text>
        <r>
          <rPr>
            <sz val="9"/>
            <color indexed="81"/>
            <rFont val="Tahoma"/>
            <family val="2"/>
          </rPr>
          <t xml:space="preserve">(-) Missing Value
</t>
        </r>
      </text>
    </comment>
    <comment ref="F23" authorId="0" shapeId="0">
      <text>
        <r>
          <rPr>
            <sz val="9"/>
            <color indexed="81"/>
            <rFont val="Tahoma"/>
            <family val="2"/>
          </rPr>
          <t xml:space="preserve">(-) Missing Value
</t>
        </r>
      </text>
    </comment>
    <comment ref="G23" authorId="0" shapeId="0">
      <text>
        <r>
          <rPr>
            <sz val="9"/>
            <color indexed="81"/>
            <rFont val="Tahoma"/>
            <family val="2"/>
          </rPr>
          <t xml:space="preserve">(-) Missing Value
</t>
        </r>
      </text>
    </comment>
    <comment ref="H23" authorId="0" shapeId="0">
      <text>
        <r>
          <rPr>
            <sz val="9"/>
            <color indexed="81"/>
            <rFont val="Tahoma"/>
            <family val="2"/>
          </rPr>
          <t xml:space="preserve">(-) Missing Value
</t>
        </r>
      </text>
    </comment>
    <comment ref="I23" authorId="0" shapeId="0">
      <text>
        <r>
          <rPr>
            <sz val="9"/>
            <color indexed="81"/>
            <rFont val="Tahoma"/>
            <family val="2"/>
          </rPr>
          <t xml:space="preserve">(-) Missing Value
</t>
        </r>
      </text>
    </comment>
    <comment ref="J23" authorId="0" shapeId="0">
      <text>
        <r>
          <rPr>
            <sz val="9"/>
            <color indexed="81"/>
            <rFont val="Tahoma"/>
            <family val="2"/>
          </rPr>
          <t xml:space="preserve">(-) Missing Value
</t>
        </r>
      </text>
    </comment>
    <comment ref="K23" authorId="0" shapeId="0">
      <text>
        <r>
          <rPr>
            <sz val="9"/>
            <color indexed="81"/>
            <rFont val="Tahoma"/>
            <family val="2"/>
          </rPr>
          <t xml:space="preserve">(-) Missing Value
</t>
        </r>
      </text>
    </comment>
    <comment ref="L23" authorId="0" shapeId="0">
      <text>
        <r>
          <rPr>
            <sz val="9"/>
            <color indexed="81"/>
            <rFont val="Tahoma"/>
            <family val="2"/>
          </rPr>
          <t xml:space="preserve">(-) Missing Value
</t>
        </r>
      </text>
    </comment>
    <comment ref="M23" authorId="0" shapeId="0">
      <text>
        <r>
          <rPr>
            <sz val="9"/>
            <color indexed="81"/>
            <rFont val="Tahoma"/>
            <family val="2"/>
          </rPr>
          <t xml:space="preserve">(-) Missing Value
</t>
        </r>
      </text>
    </comment>
    <comment ref="N23" authorId="0" shapeId="0">
      <text>
        <r>
          <rPr>
            <sz val="9"/>
            <color indexed="81"/>
            <rFont val="Tahoma"/>
            <family val="2"/>
          </rPr>
          <t xml:space="preserve">(-) Missing Value
</t>
        </r>
      </text>
    </comment>
    <comment ref="O23" authorId="0" shapeId="0">
      <text>
        <r>
          <rPr>
            <sz val="9"/>
            <color indexed="81"/>
            <rFont val="Tahoma"/>
            <family val="2"/>
          </rPr>
          <t xml:space="preserve">(-) Missing Value
</t>
        </r>
      </text>
    </comment>
    <comment ref="P23" authorId="0" shapeId="0">
      <text>
        <r>
          <rPr>
            <sz val="9"/>
            <color indexed="81"/>
            <rFont val="Tahoma"/>
            <family val="2"/>
          </rPr>
          <t xml:space="preserve">(-) Missing Value
</t>
        </r>
      </text>
    </comment>
    <comment ref="Q23" authorId="0" shapeId="0">
      <text>
        <r>
          <rPr>
            <sz val="9"/>
            <color indexed="81"/>
            <rFont val="Tahoma"/>
            <family val="2"/>
          </rPr>
          <t xml:space="preserve">(-) Missing Value
</t>
        </r>
      </text>
    </comment>
    <comment ref="R23" authorId="0" shapeId="0">
      <text>
        <r>
          <rPr>
            <sz val="9"/>
            <color indexed="81"/>
            <rFont val="Tahoma"/>
            <family val="2"/>
          </rPr>
          <t xml:space="preserve">(-) Missing Value
</t>
        </r>
      </text>
    </comment>
    <comment ref="S23" authorId="0" shapeId="0">
      <text>
        <r>
          <rPr>
            <sz val="9"/>
            <color indexed="81"/>
            <rFont val="Tahoma"/>
            <family val="2"/>
          </rPr>
          <t xml:space="preserve">(-) Missing Value
</t>
        </r>
      </text>
    </comment>
    <comment ref="B24" authorId="0" shapeId="0">
      <text>
        <r>
          <rPr>
            <sz val="9"/>
            <color indexed="81"/>
            <rFont val="Tahoma"/>
            <family val="2"/>
          </rPr>
          <t xml:space="preserve">(*) Value suppressed: Cell/numerator is less than 10 or is a total/subtotal for a range of cells with a single suppressed member.
</t>
        </r>
      </text>
    </comment>
    <comment ref="C24" authorId="0" shapeId="0">
      <text>
        <r>
          <rPr>
            <sz val="9"/>
            <color indexed="81"/>
            <rFont val="Tahoma"/>
            <family val="2"/>
          </rPr>
          <t xml:space="preserve">(*) Value suppressed: Cell/numerator is less than 10 or is a total/subtotal for a range of cells with a single suppressed member.
</t>
        </r>
      </text>
    </comment>
    <comment ref="D24" authorId="0" shapeId="0">
      <text>
        <r>
          <rPr>
            <sz val="9"/>
            <color indexed="81"/>
            <rFont val="Tahoma"/>
            <family val="2"/>
          </rPr>
          <t xml:space="preserve">(*) Value suppressed: Cell/numerator is less than 10 or is a total/subtotal for a range of cells with a single suppressed member.
</t>
        </r>
      </text>
    </comment>
    <comment ref="Q24" authorId="0" shapeId="0">
      <text>
        <r>
          <rPr>
            <sz val="9"/>
            <color indexed="81"/>
            <rFont val="Tahoma"/>
            <family val="2"/>
          </rPr>
          <t xml:space="preserve">(*) Value suppressed: Cell/numerator is less than 10 or is a total/subtotal for a range of cells with a single suppressed member.
</t>
        </r>
      </text>
    </comment>
    <comment ref="R24" authorId="0" shapeId="0">
      <text>
        <r>
          <rPr>
            <sz val="9"/>
            <color indexed="81"/>
            <rFont val="Tahoma"/>
            <family val="2"/>
          </rPr>
          <t xml:space="preserve">(*) Value suppressed: Cell/numerator is less than 10 or is a total/subtotal for a range of cells with a single suppressed member.
</t>
        </r>
      </text>
    </comment>
    <comment ref="S24" authorId="0" shapeId="0">
      <text>
        <r>
          <rPr>
            <sz val="9"/>
            <color indexed="81"/>
            <rFont val="Tahoma"/>
            <family val="2"/>
          </rPr>
          <t xml:space="preserve">(*) Value suppressed: Cell/numerator is less than 10 or is a total/subtotal for a range of cells with a single suppressed member.
</t>
        </r>
      </text>
    </comment>
    <comment ref="T24" authorId="0" shapeId="0">
      <text>
        <r>
          <rPr>
            <sz val="9"/>
            <color indexed="81"/>
            <rFont val="Tahoma"/>
            <family val="2"/>
          </rPr>
          <t xml:space="preserve">(-) Missing Value
</t>
        </r>
      </text>
    </comment>
    <comment ref="U24" authorId="0" shapeId="0">
      <text>
        <r>
          <rPr>
            <sz val="9"/>
            <color indexed="81"/>
            <rFont val="Tahoma"/>
            <family val="2"/>
          </rPr>
          <t xml:space="preserve">(-) Missing Value
</t>
        </r>
      </text>
    </comment>
    <comment ref="V24" authorId="0" shapeId="0">
      <text>
        <r>
          <rPr>
            <sz val="9"/>
            <color indexed="81"/>
            <rFont val="Tahoma"/>
            <family val="2"/>
          </rPr>
          <t xml:space="preserve">(-) Missing Value
</t>
        </r>
      </text>
    </comment>
    <comment ref="T25" authorId="0" shapeId="0">
      <text>
        <r>
          <rPr>
            <sz val="9"/>
            <color indexed="81"/>
            <rFont val="Tahoma"/>
            <family val="2"/>
          </rPr>
          <t xml:space="preserve">(-) Missing Value
</t>
        </r>
      </text>
    </comment>
    <comment ref="U25" authorId="0" shapeId="0">
      <text>
        <r>
          <rPr>
            <sz val="9"/>
            <color indexed="81"/>
            <rFont val="Tahoma"/>
            <family val="2"/>
          </rPr>
          <t xml:space="preserve">(-) Missing Value
</t>
        </r>
      </text>
    </comment>
    <comment ref="V25" authorId="0" shapeId="0">
      <text>
        <r>
          <rPr>
            <sz val="9"/>
            <color indexed="81"/>
            <rFont val="Tahoma"/>
            <family val="2"/>
          </rPr>
          <t xml:space="preserve">(-) Missing Value
</t>
        </r>
      </text>
    </comment>
    <comment ref="T26" authorId="0" shapeId="0">
      <text>
        <r>
          <rPr>
            <sz val="9"/>
            <color indexed="81"/>
            <rFont val="Tahoma"/>
            <family val="2"/>
          </rPr>
          <t xml:space="preserve">(-) Missing Value
</t>
        </r>
      </text>
    </comment>
    <comment ref="U26" authorId="0" shapeId="0">
      <text>
        <r>
          <rPr>
            <sz val="9"/>
            <color indexed="81"/>
            <rFont val="Tahoma"/>
            <family val="2"/>
          </rPr>
          <t xml:space="preserve">(-) Missing Value
</t>
        </r>
      </text>
    </comment>
    <comment ref="V26" authorId="0" shapeId="0">
      <text>
        <r>
          <rPr>
            <sz val="9"/>
            <color indexed="81"/>
            <rFont val="Tahoma"/>
            <family val="2"/>
          </rPr>
          <t xml:space="preserve">(-) Missing Value
</t>
        </r>
      </text>
    </comment>
    <comment ref="B27" authorId="0" shapeId="0">
      <text>
        <r>
          <rPr>
            <sz val="9"/>
            <color indexed="81"/>
            <rFont val="Tahoma"/>
            <family val="2"/>
          </rPr>
          <t xml:space="preserve">(*) Value suppressed: Cell/numerator is less than 10 or is a total/subtotal for a range of cells with a single suppressed member.
</t>
        </r>
      </text>
    </comment>
    <comment ref="C27" authorId="0" shapeId="0">
      <text>
        <r>
          <rPr>
            <sz val="9"/>
            <color indexed="81"/>
            <rFont val="Tahoma"/>
            <family val="2"/>
          </rPr>
          <t xml:space="preserve">(*) Value suppressed: Cell/numerator is less than 10 or is a total/subtotal for a range of cells with a single suppressed member.
</t>
        </r>
      </text>
    </comment>
    <comment ref="D27" authorId="0" shapeId="0">
      <text>
        <r>
          <rPr>
            <sz val="9"/>
            <color indexed="81"/>
            <rFont val="Tahoma"/>
            <family val="2"/>
          </rPr>
          <t xml:space="preserve">(*) Value suppressed: Cell/numerator is less than 10 or is a total/subtotal for a range of cells with a single suppressed member.
</t>
        </r>
      </text>
    </comment>
    <comment ref="Q27" authorId="0" shapeId="0">
      <text>
        <r>
          <rPr>
            <sz val="9"/>
            <color indexed="81"/>
            <rFont val="Tahoma"/>
            <family val="2"/>
          </rPr>
          <t xml:space="preserve">(*) Value suppressed: Cell/numerator is less than 10 or is a total/subtotal for a range of cells with a single suppressed member.
</t>
        </r>
      </text>
    </comment>
    <comment ref="R27" authorId="0" shapeId="0">
      <text>
        <r>
          <rPr>
            <sz val="9"/>
            <color indexed="81"/>
            <rFont val="Tahoma"/>
            <family val="2"/>
          </rPr>
          <t xml:space="preserve">(*) Value suppressed: Cell/numerator is less than 10 or is a total/subtotal for a range of cells with a single suppressed member.
</t>
        </r>
      </text>
    </comment>
    <comment ref="S27" authorId="0" shapeId="0">
      <text>
        <r>
          <rPr>
            <sz val="9"/>
            <color indexed="81"/>
            <rFont val="Tahoma"/>
            <family val="2"/>
          </rPr>
          <t xml:space="preserve">(*) Value suppressed: Cell/numerator is less than 10 or is a total/subtotal for a range of cells with a single suppressed member.
</t>
        </r>
      </text>
    </comment>
    <comment ref="T27" authorId="0" shapeId="0">
      <text>
        <r>
          <rPr>
            <sz val="9"/>
            <color indexed="81"/>
            <rFont val="Tahoma"/>
            <family val="2"/>
          </rPr>
          <t xml:space="preserve">(-) Missing Value
</t>
        </r>
      </text>
    </comment>
    <comment ref="U27" authorId="0" shapeId="0">
      <text>
        <r>
          <rPr>
            <sz val="9"/>
            <color indexed="81"/>
            <rFont val="Tahoma"/>
            <family val="2"/>
          </rPr>
          <t xml:space="preserve">(-) Missing Value
</t>
        </r>
      </text>
    </comment>
    <comment ref="V27" authorId="0" shapeId="0">
      <text>
        <r>
          <rPr>
            <sz val="9"/>
            <color indexed="81"/>
            <rFont val="Tahoma"/>
            <family val="2"/>
          </rPr>
          <t xml:space="preserve">(-) Missing Value
</t>
        </r>
      </text>
    </comment>
    <comment ref="T28" authorId="0" shapeId="0">
      <text>
        <r>
          <rPr>
            <sz val="9"/>
            <color indexed="81"/>
            <rFont val="Tahoma"/>
            <family val="2"/>
          </rPr>
          <t xml:space="preserve">(-) Missing Value
</t>
        </r>
      </text>
    </comment>
    <comment ref="U28" authorId="0" shapeId="0">
      <text>
        <r>
          <rPr>
            <sz val="9"/>
            <color indexed="81"/>
            <rFont val="Tahoma"/>
            <family val="2"/>
          </rPr>
          <t xml:space="preserve">(-) Missing Value
</t>
        </r>
      </text>
    </comment>
    <comment ref="V28" authorId="0" shapeId="0">
      <text>
        <r>
          <rPr>
            <sz val="9"/>
            <color indexed="81"/>
            <rFont val="Tahoma"/>
            <family val="2"/>
          </rPr>
          <t xml:space="preserve">(-) Missing Value
</t>
        </r>
      </text>
    </comment>
    <comment ref="T29" authorId="0" shapeId="0">
      <text>
        <r>
          <rPr>
            <sz val="9"/>
            <color indexed="81"/>
            <rFont val="Tahoma"/>
            <family val="2"/>
          </rPr>
          <t xml:space="preserve">(-) Missing Value
</t>
        </r>
      </text>
    </comment>
    <comment ref="U29" authorId="0" shapeId="0">
      <text>
        <r>
          <rPr>
            <sz val="9"/>
            <color indexed="81"/>
            <rFont val="Tahoma"/>
            <family val="2"/>
          </rPr>
          <t xml:space="preserve">(-) Missing Value
</t>
        </r>
      </text>
    </comment>
    <comment ref="V29" authorId="0" shapeId="0">
      <text>
        <r>
          <rPr>
            <sz val="9"/>
            <color indexed="81"/>
            <rFont val="Tahoma"/>
            <family val="2"/>
          </rPr>
          <t xml:space="preserve">(-) Missing Value
</t>
        </r>
      </text>
    </comment>
    <comment ref="C30" authorId="0" shapeId="0">
      <text>
        <r>
          <rPr>
            <sz val="9"/>
            <color indexed="81"/>
            <rFont val="Tahoma"/>
            <family val="2"/>
          </rPr>
          <t xml:space="preserve">(*) Value suppressed: Cell/numerator is less than 10 or is a total/subtotal for a range of cells with a single suppressed member.
</t>
        </r>
      </text>
    </comment>
    <comment ref="D30" authorId="0" shapeId="0">
      <text>
        <r>
          <rPr>
            <sz val="9"/>
            <color indexed="81"/>
            <rFont val="Tahoma"/>
            <family val="2"/>
          </rPr>
          <t xml:space="preserve">(*) Value suppressed: Cell/numerator is less than 10 or is a total/subtotal for a range of cells with a single suppressed member.
</t>
        </r>
      </text>
    </comment>
    <comment ref="R30" authorId="0" shapeId="0">
      <text>
        <r>
          <rPr>
            <sz val="9"/>
            <color indexed="81"/>
            <rFont val="Tahoma"/>
            <family val="2"/>
          </rPr>
          <t xml:space="preserve">(*) Value suppressed: Cell/numerator is less than 10 or is a total/subtotal for a range of cells with a single suppressed member.
</t>
        </r>
      </text>
    </comment>
    <comment ref="S30" authorId="0" shapeId="0">
      <text>
        <r>
          <rPr>
            <sz val="9"/>
            <color indexed="81"/>
            <rFont val="Tahoma"/>
            <family val="2"/>
          </rPr>
          <t xml:space="preserve">(*) Value suppressed: Cell/numerator is less than 10 or is a total/subtotal for a range of cells with a single suppressed member.
</t>
        </r>
      </text>
    </comment>
    <comment ref="T30" authorId="0" shapeId="0">
      <text>
        <r>
          <rPr>
            <sz val="9"/>
            <color indexed="81"/>
            <rFont val="Tahoma"/>
            <family val="2"/>
          </rPr>
          <t xml:space="preserve">(-) Missing Value
</t>
        </r>
      </text>
    </comment>
    <comment ref="U30" authorId="0" shapeId="0">
      <text>
        <r>
          <rPr>
            <sz val="9"/>
            <color indexed="81"/>
            <rFont val="Tahoma"/>
            <family val="2"/>
          </rPr>
          <t xml:space="preserve">(-) Missing Value
</t>
        </r>
      </text>
    </comment>
    <comment ref="V30" authorId="0" shapeId="0">
      <text>
        <r>
          <rPr>
            <sz val="9"/>
            <color indexed="81"/>
            <rFont val="Tahoma"/>
            <family val="2"/>
          </rPr>
          <t xml:space="preserve">(-) Missing Value
</t>
        </r>
      </text>
    </comment>
    <comment ref="E31" authorId="0" shapeId="0">
      <text>
        <r>
          <rPr>
            <sz val="9"/>
            <color indexed="81"/>
            <rFont val="Tahoma"/>
            <family val="2"/>
          </rPr>
          <t xml:space="preserve">(-) Missing Value
</t>
        </r>
      </text>
    </comment>
    <comment ref="F31" authorId="0" shapeId="0">
      <text>
        <r>
          <rPr>
            <sz val="9"/>
            <color indexed="81"/>
            <rFont val="Tahoma"/>
            <family val="2"/>
          </rPr>
          <t xml:space="preserve">(-) Missing Value
</t>
        </r>
      </text>
    </comment>
    <comment ref="G31" authorId="0" shapeId="0">
      <text>
        <r>
          <rPr>
            <sz val="9"/>
            <color indexed="81"/>
            <rFont val="Tahoma"/>
            <family val="2"/>
          </rPr>
          <t xml:space="preserve">(-) Missing Value
</t>
        </r>
      </text>
    </comment>
    <comment ref="H31" authorId="0" shapeId="0">
      <text>
        <r>
          <rPr>
            <sz val="9"/>
            <color indexed="81"/>
            <rFont val="Tahoma"/>
            <family val="2"/>
          </rPr>
          <t xml:space="preserve">(-) Missing Value
</t>
        </r>
      </text>
    </comment>
    <comment ref="I31" authorId="0" shapeId="0">
      <text>
        <r>
          <rPr>
            <sz val="9"/>
            <color indexed="81"/>
            <rFont val="Tahoma"/>
            <family val="2"/>
          </rPr>
          <t xml:space="preserve">(-) Missing Value
</t>
        </r>
      </text>
    </comment>
    <comment ref="J31" authorId="0" shapeId="0">
      <text>
        <r>
          <rPr>
            <sz val="9"/>
            <color indexed="81"/>
            <rFont val="Tahoma"/>
            <family val="2"/>
          </rPr>
          <t xml:space="preserve">(-) Missing Value
</t>
        </r>
      </text>
    </comment>
    <comment ref="K31" authorId="0" shapeId="0">
      <text>
        <r>
          <rPr>
            <sz val="9"/>
            <color indexed="81"/>
            <rFont val="Tahoma"/>
            <family val="2"/>
          </rPr>
          <t xml:space="preserve">(-) Missing Value
</t>
        </r>
      </text>
    </comment>
    <comment ref="L31" authorId="0" shapeId="0">
      <text>
        <r>
          <rPr>
            <sz val="9"/>
            <color indexed="81"/>
            <rFont val="Tahoma"/>
            <family val="2"/>
          </rPr>
          <t xml:space="preserve">(-) Missing Value
</t>
        </r>
      </text>
    </comment>
    <comment ref="M31" authorId="0" shapeId="0">
      <text>
        <r>
          <rPr>
            <sz val="9"/>
            <color indexed="81"/>
            <rFont val="Tahoma"/>
            <family val="2"/>
          </rPr>
          <t xml:space="preserve">(-) Missing Value
</t>
        </r>
      </text>
    </comment>
    <comment ref="N31" authorId="0" shapeId="0">
      <text>
        <r>
          <rPr>
            <sz val="9"/>
            <color indexed="81"/>
            <rFont val="Tahoma"/>
            <family val="2"/>
          </rPr>
          <t xml:space="preserve">(-) Missing Value
</t>
        </r>
      </text>
    </comment>
    <comment ref="O31" authorId="0" shapeId="0">
      <text>
        <r>
          <rPr>
            <sz val="9"/>
            <color indexed="81"/>
            <rFont val="Tahoma"/>
            <family val="2"/>
          </rPr>
          <t xml:space="preserve">(-) Missing Value
</t>
        </r>
      </text>
    </comment>
    <comment ref="P31" authorId="0" shapeId="0">
      <text>
        <r>
          <rPr>
            <sz val="9"/>
            <color indexed="81"/>
            <rFont val="Tahoma"/>
            <family val="2"/>
          </rPr>
          <t xml:space="preserve">(-) Missing Value
</t>
        </r>
      </text>
    </comment>
    <comment ref="Q31" authorId="0" shapeId="0">
      <text>
        <r>
          <rPr>
            <sz val="9"/>
            <color indexed="81"/>
            <rFont val="Tahoma"/>
            <family val="2"/>
          </rPr>
          <t xml:space="preserve">(-) Missing Value
</t>
        </r>
      </text>
    </comment>
    <comment ref="R31" authorId="0" shapeId="0">
      <text>
        <r>
          <rPr>
            <sz val="9"/>
            <color indexed="81"/>
            <rFont val="Tahoma"/>
            <family val="2"/>
          </rPr>
          <t xml:space="preserve">(-) Missing Value
</t>
        </r>
      </text>
    </comment>
    <comment ref="S31" authorId="0" shapeId="0">
      <text>
        <r>
          <rPr>
            <sz val="9"/>
            <color indexed="81"/>
            <rFont val="Tahoma"/>
            <family val="2"/>
          </rPr>
          <t xml:space="preserve">(-) Missing Value
</t>
        </r>
      </text>
    </comment>
    <comment ref="T32" authorId="0" shapeId="0">
      <text>
        <r>
          <rPr>
            <sz val="9"/>
            <color indexed="81"/>
            <rFont val="Tahoma"/>
            <family val="2"/>
          </rPr>
          <t xml:space="preserve">(-) Missing Value
</t>
        </r>
      </text>
    </comment>
    <comment ref="U32" authorId="0" shapeId="0">
      <text>
        <r>
          <rPr>
            <sz val="9"/>
            <color indexed="81"/>
            <rFont val="Tahoma"/>
            <family val="2"/>
          </rPr>
          <t xml:space="preserve">(-) Missing Value
</t>
        </r>
      </text>
    </comment>
    <comment ref="V32" authorId="0" shapeId="0">
      <text>
        <r>
          <rPr>
            <sz val="9"/>
            <color indexed="81"/>
            <rFont val="Tahoma"/>
            <family val="2"/>
          </rPr>
          <t xml:space="preserve">(-) Missing Value
</t>
        </r>
      </text>
    </comment>
    <comment ref="T33" authorId="0" shapeId="0">
      <text>
        <r>
          <rPr>
            <sz val="9"/>
            <color indexed="81"/>
            <rFont val="Tahoma"/>
            <family val="2"/>
          </rPr>
          <t xml:space="preserve">(-) Missing Value
</t>
        </r>
      </text>
    </comment>
    <comment ref="U33" authorId="0" shapeId="0">
      <text>
        <r>
          <rPr>
            <sz val="9"/>
            <color indexed="81"/>
            <rFont val="Tahoma"/>
            <family val="2"/>
          </rPr>
          <t xml:space="preserve">(-) Missing Value
</t>
        </r>
      </text>
    </comment>
    <comment ref="V33" authorId="0" shapeId="0">
      <text>
        <r>
          <rPr>
            <sz val="9"/>
            <color indexed="81"/>
            <rFont val="Tahoma"/>
            <family val="2"/>
          </rPr>
          <t xml:space="preserve">(-) Missing Value
</t>
        </r>
      </text>
    </comment>
    <comment ref="T34" authorId="0" shapeId="0">
      <text>
        <r>
          <rPr>
            <sz val="9"/>
            <color indexed="81"/>
            <rFont val="Tahoma"/>
            <family val="2"/>
          </rPr>
          <t xml:space="preserve">(-) Missing Value
</t>
        </r>
      </text>
    </comment>
    <comment ref="U34" authorId="0" shapeId="0">
      <text>
        <r>
          <rPr>
            <sz val="9"/>
            <color indexed="81"/>
            <rFont val="Tahoma"/>
            <family val="2"/>
          </rPr>
          <t xml:space="preserve">(-) Missing Value
</t>
        </r>
      </text>
    </comment>
    <comment ref="V34" authorId="0" shapeId="0">
      <text>
        <r>
          <rPr>
            <sz val="9"/>
            <color indexed="81"/>
            <rFont val="Tahoma"/>
            <family val="2"/>
          </rPr>
          <t xml:space="preserve">(-) Missing Value
</t>
        </r>
      </text>
    </comment>
    <comment ref="T35" authorId="0" shapeId="0">
      <text>
        <r>
          <rPr>
            <sz val="9"/>
            <color indexed="81"/>
            <rFont val="Tahoma"/>
            <family val="2"/>
          </rPr>
          <t xml:space="preserve">(-) Missing Value
</t>
        </r>
      </text>
    </comment>
    <comment ref="U35" authorId="0" shapeId="0">
      <text>
        <r>
          <rPr>
            <sz val="9"/>
            <color indexed="81"/>
            <rFont val="Tahoma"/>
            <family val="2"/>
          </rPr>
          <t xml:space="preserve">(-) Missing Value
</t>
        </r>
      </text>
    </comment>
    <comment ref="V35" authorId="0" shapeId="0">
      <text>
        <r>
          <rPr>
            <sz val="9"/>
            <color indexed="81"/>
            <rFont val="Tahoma"/>
            <family val="2"/>
          </rPr>
          <t xml:space="preserve">(-) Missing Value
</t>
        </r>
      </text>
    </comment>
    <comment ref="T36" authorId="0" shapeId="0">
      <text>
        <r>
          <rPr>
            <sz val="9"/>
            <color indexed="81"/>
            <rFont val="Tahoma"/>
            <family val="2"/>
          </rPr>
          <t xml:space="preserve">(-) Missing Value
</t>
        </r>
      </text>
    </comment>
    <comment ref="U36" authorId="0" shapeId="0">
      <text>
        <r>
          <rPr>
            <sz val="9"/>
            <color indexed="81"/>
            <rFont val="Tahoma"/>
            <family val="2"/>
          </rPr>
          <t xml:space="preserve">(-) Missing Value
</t>
        </r>
      </text>
    </comment>
    <comment ref="V36" authorId="0" shapeId="0">
      <text>
        <r>
          <rPr>
            <sz val="9"/>
            <color indexed="81"/>
            <rFont val="Tahoma"/>
            <family val="2"/>
          </rPr>
          <t xml:space="preserve">(-) Missing Value
</t>
        </r>
      </text>
    </comment>
    <comment ref="T37" authorId="0" shapeId="0">
      <text>
        <r>
          <rPr>
            <sz val="9"/>
            <color indexed="81"/>
            <rFont val="Tahoma"/>
            <family val="2"/>
          </rPr>
          <t xml:space="preserve">(-) Missing Value
</t>
        </r>
      </text>
    </comment>
    <comment ref="U37" authorId="0" shapeId="0">
      <text>
        <r>
          <rPr>
            <sz val="9"/>
            <color indexed="81"/>
            <rFont val="Tahoma"/>
            <family val="2"/>
          </rPr>
          <t xml:space="preserve">(-) Missing Value
</t>
        </r>
      </text>
    </comment>
    <comment ref="V37" authorId="0" shapeId="0">
      <text>
        <r>
          <rPr>
            <sz val="9"/>
            <color indexed="81"/>
            <rFont val="Tahoma"/>
            <family val="2"/>
          </rPr>
          <t xml:space="preserve">(-) Missing Value
</t>
        </r>
      </text>
    </comment>
    <comment ref="T38" authorId="0" shapeId="0">
      <text>
        <r>
          <rPr>
            <sz val="9"/>
            <color indexed="81"/>
            <rFont val="Tahoma"/>
            <family val="2"/>
          </rPr>
          <t xml:space="preserve">(-) Missing Value
</t>
        </r>
      </text>
    </comment>
    <comment ref="U38" authorId="0" shapeId="0">
      <text>
        <r>
          <rPr>
            <sz val="9"/>
            <color indexed="81"/>
            <rFont val="Tahoma"/>
            <family val="2"/>
          </rPr>
          <t xml:space="preserve">(-) Missing Value
</t>
        </r>
      </text>
    </comment>
    <comment ref="V38" authorId="0" shapeId="0">
      <text>
        <r>
          <rPr>
            <sz val="9"/>
            <color indexed="81"/>
            <rFont val="Tahoma"/>
            <family val="2"/>
          </rPr>
          <t xml:space="preserve">(-) Missing Value
</t>
        </r>
      </text>
    </comment>
    <comment ref="T39" authorId="0" shapeId="0">
      <text>
        <r>
          <rPr>
            <sz val="9"/>
            <color indexed="81"/>
            <rFont val="Tahoma"/>
            <family val="2"/>
          </rPr>
          <t xml:space="preserve">(-) Missing Value
</t>
        </r>
      </text>
    </comment>
    <comment ref="U39" authorId="0" shapeId="0">
      <text>
        <r>
          <rPr>
            <sz val="9"/>
            <color indexed="81"/>
            <rFont val="Tahoma"/>
            <family val="2"/>
          </rPr>
          <t xml:space="preserve">(-) Missing Value
</t>
        </r>
      </text>
    </comment>
    <comment ref="V39" authorId="0" shapeId="0">
      <text>
        <r>
          <rPr>
            <sz val="9"/>
            <color indexed="81"/>
            <rFont val="Tahoma"/>
            <family val="2"/>
          </rPr>
          <t xml:space="preserve">(-) Missing Value
</t>
        </r>
      </text>
    </comment>
    <comment ref="T40" authorId="0" shapeId="0">
      <text>
        <r>
          <rPr>
            <sz val="9"/>
            <color indexed="81"/>
            <rFont val="Tahoma"/>
            <family val="2"/>
          </rPr>
          <t xml:space="preserve">(-) Missing Value
</t>
        </r>
      </text>
    </comment>
    <comment ref="U40" authorId="0" shapeId="0">
      <text>
        <r>
          <rPr>
            <sz val="9"/>
            <color indexed="81"/>
            <rFont val="Tahoma"/>
            <family val="2"/>
          </rPr>
          <t xml:space="preserve">(-) Missing Value
</t>
        </r>
      </text>
    </comment>
    <comment ref="V40" authorId="0" shapeId="0">
      <text>
        <r>
          <rPr>
            <sz val="9"/>
            <color indexed="81"/>
            <rFont val="Tahoma"/>
            <family val="2"/>
          </rPr>
          <t xml:space="preserve">(-) Missing Value
</t>
        </r>
      </text>
    </comment>
    <comment ref="T41" authorId="0" shapeId="0">
      <text>
        <r>
          <rPr>
            <sz val="9"/>
            <color indexed="81"/>
            <rFont val="Tahoma"/>
            <family val="2"/>
          </rPr>
          <t xml:space="preserve">(-) Missing Value
</t>
        </r>
      </text>
    </comment>
    <comment ref="U41" authorId="0" shapeId="0">
      <text>
        <r>
          <rPr>
            <sz val="9"/>
            <color indexed="81"/>
            <rFont val="Tahoma"/>
            <family val="2"/>
          </rPr>
          <t xml:space="preserve">(-) Missing Value
</t>
        </r>
      </text>
    </comment>
    <comment ref="V41" authorId="0" shapeId="0">
      <text>
        <r>
          <rPr>
            <sz val="9"/>
            <color indexed="81"/>
            <rFont val="Tahoma"/>
            <family val="2"/>
          </rPr>
          <t xml:space="preserve">(-) Missing Value
</t>
        </r>
      </text>
    </comment>
    <comment ref="E42" authorId="0" shapeId="0">
      <text>
        <r>
          <rPr>
            <sz val="9"/>
            <color indexed="81"/>
            <rFont val="Tahoma"/>
            <family val="2"/>
          </rPr>
          <t xml:space="preserve">(-) Missing Value
</t>
        </r>
      </text>
    </comment>
    <comment ref="F42" authorId="0" shapeId="0">
      <text>
        <r>
          <rPr>
            <sz val="9"/>
            <color indexed="81"/>
            <rFont val="Tahoma"/>
            <family val="2"/>
          </rPr>
          <t xml:space="preserve">(-) Missing Value
</t>
        </r>
      </text>
    </comment>
    <comment ref="G42" authorId="0" shapeId="0">
      <text>
        <r>
          <rPr>
            <sz val="9"/>
            <color indexed="81"/>
            <rFont val="Tahoma"/>
            <family val="2"/>
          </rPr>
          <t xml:space="preserve">(-) Missing Value
</t>
        </r>
      </text>
    </comment>
    <comment ref="H42" authorId="0" shapeId="0">
      <text>
        <r>
          <rPr>
            <sz val="9"/>
            <color indexed="81"/>
            <rFont val="Tahoma"/>
            <family val="2"/>
          </rPr>
          <t xml:space="preserve">(-) Missing Value
</t>
        </r>
      </text>
    </comment>
    <comment ref="I42" authorId="0" shapeId="0">
      <text>
        <r>
          <rPr>
            <sz val="9"/>
            <color indexed="81"/>
            <rFont val="Tahoma"/>
            <family val="2"/>
          </rPr>
          <t xml:space="preserve">(-) Missing Value
</t>
        </r>
      </text>
    </comment>
    <comment ref="J42" authorId="0" shapeId="0">
      <text>
        <r>
          <rPr>
            <sz val="9"/>
            <color indexed="81"/>
            <rFont val="Tahoma"/>
            <family val="2"/>
          </rPr>
          <t xml:space="preserve">(-) Missing Value
</t>
        </r>
      </text>
    </comment>
    <comment ref="K42" authorId="0" shapeId="0">
      <text>
        <r>
          <rPr>
            <sz val="9"/>
            <color indexed="81"/>
            <rFont val="Tahoma"/>
            <family val="2"/>
          </rPr>
          <t xml:space="preserve">(-) Missing Value
</t>
        </r>
      </text>
    </comment>
    <comment ref="L42" authorId="0" shapeId="0">
      <text>
        <r>
          <rPr>
            <sz val="9"/>
            <color indexed="81"/>
            <rFont val="Tahoma"/>
            <family val="2"/>
          </rPr>
          <t xml:space="preserve">(-) Missing Value
</t>
        </r>
      </text>
    </comment>
    <comment ref="M42" authorId="0" shapeId="0">
      <text>
        <r>
          <rPr>
            <sz val="9"/>
            <color indexed="81"/>
            <rFont val="Tahoma"/>
            <family val="2"/>
          </rPr>
          <t xml:space="preserve">(-) Missing Value
</t>
        </r>
      </text>
    </comment>
    <comment ref="N42" authorId="0" shapeId="0">
      <text>
        <r>
          <rPr>
            <sz val="9"/>
            <color indexed="81"/>
            <rFont val="Tahoma"/>
            <family val="2"/>
          </rPr>
          <t xml:space="preserve">(-) Missing Value
</t>
        </r>
      </text>
    </comment>
    <comment ref="O42" authorId="0" shapeId="0">
      <text>
        <r>
          <rPr>
            <sz val="9"/>
            <color indexed="81"/>
            <rFont val="Tahoma"/>
            <family val="2"/>
          </rPr>
          <t xml:space="preserve">(-) Missing Value
</t>
        </r>
      </text>
    </comment>
    <comment ref="P42" authorId="0" shapeId="0">
      <text>
        <r>
          <rPr>
            <sz val="9"/>
            <color indexed="81"/>
            <rFont val="Tahoma"/>
            <family val="2"/>
          </rPr>
          <t xml:space="preserve">(-) Missing Value
</t>
        </r>
      </text>
    </comment>
    <comment ref="Q42" authorId="0" shapeId="0">
      <text>
        <r>
          <rPr>
            <sz val="9"/>
            <color indexed="81"/>
            <rFont val="Tahoma"/>
            <family val="2"/>
          </rPr>
          <t xml:space="preserve">(-) Missing Value
</t>
        </r>
      </text>
    </comment>
    <comment ref="R42" authorId="0" shapeId="0">
      <text>
        <r>
          <rPr>
            <sz val="9"/>
            <color indexed="81"/>
            <rFont val="Tahoma"/>
            <family val="2"/>
          </rPr>
          <t xml:space="preserve">(-) Missing Value
</t>
        </r>
      </text>
    </comment>
    <comment ref="S42" authorId="0" shapeId="0">
      <text>
        <r>
          <rPr>
            <sz val="9"/>
            <color indexed="81"/>
            <rFont val="Tahoma"/>
            <family val="2"/>
          </rPr>
          <t xml:space="preserve">(-) Missing Value
</t>
        </r>
      </text>
    </comment>
    <comment ref="T43" authorId="0" shapeId="0">
      <text>
        <r>
          <rPr>
            <sz val="9"/>
            <color indexed="81"/>
            <rFont val="Tahoma"/>
            <family val="2"/>
          </rPr>
          <t xml:space="preserve">(-) Missing Value
</t>
        </r>
      </text>
    </comment>
    <comment ref="U43" authorId="0" shapeId="0">
      <text>
        <r>
          <rPr>
            <sz val="9"/>
            <color indexed="81"/>
            <rFont val="Tahoma"/>
            <family val="2"/>
          </rPr>
          <t xml:space="preserve">(-) Missing Value
</t>
        </r>
      </text>
    </comment>
    <comment ref="V43" authorId="0" shapeId="0">
      <text>
        <r>
          <rPr>
            <sz val="9"/>
            <color indexed="81"/>
            <rFont val="Tahoma"/>
            <family val="2"/>
          </rPr>
          <t xml:space="preserve">(-) Missing Value
</t>
        </r>
      </text>
    </comment>
    <comment ref="T44" authorId="0" shapeId="0">
      <text>
        <r>
          <rPr>
            <sz val="9"/>
            <color indexed="81"/>
            <rFont val="Tahoma"/>
            <family val="2"/>
          </rPr>
          <t xml:space="preserve">(-) Missing Value
</t>
        </r>
      </text>
    </comment>
    <comment ref="U44" authorId="0" shapeId="0">
      <text>
        <r>
          <rPr>
            <sz val="9"/>
            <color indexed="81"/>
            <rFont val="Tahoma"/>
            <family val="2"/>
          </rPr>
          <t xml:space="preserve">(-) Missing Value
</t>
        </r>
      </text>
    </comment>
    <comment ref="V44" authorId="0" shapeId="0">
      <text>
        <r>
          <rPr>
            <sz val="9"/>
            <color indexed="81"/>
            <rFont val="Tahoma"/>
            <family val="2"/>
          </rPr>
          <t xml:space="preserve">(-) Missing Value
</t>
        </r>
      </text>
    </comment>
    <comment ref="T45" authorId="0" shapeId="0">
      <text>
        <r>
          <rPr>
            <sz val="9"/>
            <color indexed="81"/>
            <rFont val="Tahoma"/>
            <family val="2"/>
          </rPr>
          <t xml:space="preserve">(-) Missing Value
</t>
        </r>
      </text>
    </comment>
    <comment ref="U45" authorId="0" shapeId="0">
      <text>
        <r>
          <rPr>
            <sz val="9"/>
            <color indexed="81"/>
            <rFont val="Tahoma"/>
            <family val="2"/>
          </rPr>
          <t xml:space="preserve">(-) Missing Value
</t>
        </r>
      </text>
    </comment>
    <comment ref="V45" authorId="0" shapeId="0">
      <text>
        <r>
          <rPr>
            <sz val="9"/>
            <color indexed="81"/>
            <rFont val="Tahoma"/>
            <family val="2"/>
          </rPr>
          <t xml:space="preserve">(-) Missing Value
</t>
        </r>
      </text>
    </comment>
    <comment ref="T46" authorId="0" shapeId="0">
      <text>
        <r>
          <rPr>
            <sz val="9"/>
            <color indexed="81"/>
            <rFont val="Tahoma"/>
            <family val="2"/>
          </rPr>
          <t xml:space="preserve">(-) Missing Value
</t>
        </r>
      </text>
    </comment>
    <comment ref="U46" authorId="0" shapeId="0">
      <text>
        <r>
          <rPr>
            <sz val="9"/>
            <color indexed="81"/>
            <rFont val="Tahoma"/>
            <family val="2"/>
          </rPr>
          <t xml:space="preserve">(-) Missing Value
</t>
        </r>
      </text>
    </comment>
    <comment ref="V46" authorId="0" shapeId="0">
      <text>
        <r>
          <rPr>
            <sz val="9"/>
            <color indexed="81"/>
            <rFont val="Tahoma"/>
            <family val="2"/>
          </rPr>
          <t xml:space="preserve">(-) Missing Value
</t>
        </r>
      </text>
    </comment>
    <comment ref="T47" authorId="0" shapeId="0">
      <text>
        <r>
          <rPr>
            <sz val="9"/>
            <color indexed="81"/>
            <rFont val="Tahoma"/>
            <family val="2"/>
          </rPr>
          <t xml:space="preserve">(-) Missing Value
</t>
        </r>
      </text>
    </comment>
    <comment ref="U47" authorId="0" shapeId="0">
      <text>
        <r>
          <rPr>
            <sz val="9"/>
            <color indexed="81"/>
            <rFont val="Tahoma"/>
            <family val="2"/>
          </rPr>
          <t xml:space="preserve">(-) Missing Value
</t>
        </r>
      </text>
    </comment>
    <comment ref="V47" authorId="0" shapeId="0">
      <text>
        <r>
          <rPr>
            <sz val="9"/>
            <color indexed="81"/>
            <rFont val="Tahoma"/>
            <family val="2"/>
          </rPr>
          <t xml:space="preserve">(-) Missing Value
</t>
        </r>
      </text>
    </comment>
    <comment ref="T48" authorId="0" shapeId="0">
      <text>
        <r>
          <rPr>
            <sz val="9"/>
            <color indexed="81"/>
            <rFont val="Tahoma"/>
            <family val="2"/>
          </rPr>
          <t xml:space="preserve">(-) Missing Value
</t>
        </r>
      </text>
    </comment>
    <comment ref="U48" authorId="0" shapeId="0">
      <text>
        <r>
          <rPr>
            <sz val="9"/>
            <color indexed="81"/>
            <rFont val="Tahoma"/>
            <family val="2"/>
          </rPr>
          <t xml:space="preserve">(-) Missing Value
</t>
        </r>
      </text>
    </comment>
    <comment ref="V48" authorId="0" shapeId="0">
      <text>
        <r>
          <rPr>
            <sz val="9"/>
            <color indexed="81"/>
            <rFont val="Tahoma"/>
            <family val="2"/>
          </rPr>
          <t xml:space="preserve">(-) Missing Value
</t>
        </r>
      </text>
    </comment>
    <comment ref="T49" authorId="0" shapeId="0">
      <text>
        <r>
          <rPr>
            <sz val="9"/>
            <color indexed="81"/>
            <rFont val="Tahoma"/>
            <family val="2"/>
          </rPr>
          <t xml:space="preserve">(-) Missing Value
</t>
        </r>
      </text>
    </comment>
    <comment ref="U49" authorId="0" shapeId="0">
      <text>
        <r>
          <rPr>
            <sz val="9"/>
            <color indexed="81"/>
            <rFont val="Tahoma"/>
            <family val="2"/>
          </rPr>
          <t xml:space="preserve">(-) Missing Value
</t>
        </r>
      </text>
    </comment>
    <comment ref="V49" authorId="0" shapeId="0">
      <text>
        <r>
          <rPr>
            <sz val="9"/>
            <color indexed="81"/>
            <rFont val="Tahoma"/>
            <family val="2"/>
          </rPr>
          <t xml:space="preserve">(-) Missing Value
</t>
        </r>
      </text>
    </comment>
    <comment ref="T50" authorId="0" shapeId="0">
      <text>
        <r>
          <rPr>
            <sz val="9"/>
            <color indexed="81"/>
            <rFont val="Tahoma"/>
            <family val="2"/>
          </rPr>
          <t xml:space="preserve">(-) Missing Value
</t>
        </r>
      </text>
    </comment>
    <comment ref="U50" authorId="0" shapeId="0">
      <text>
        <r>
          <rPr>
            <sz val="9"/>
            <color indexed="81"/>
            <rFont val="Tahoma"/>
            <family val="2"/>
          </rPr>
          <t xml:space="preserve">(-) Missing Value
</t>
        </r>
      </text>
    </comment>
    <comment ref="V50" authorId="0" shapeId="0">
      <text>
        <r>
          <rPr>
            <sz val="9"/>
            <color indexed="81"/>
            <rFont val="Tahoma"/>
            <family val="2"/>
          </rPr>
          <t xml:space="preserve">(-) Missing Value
</t>
        </r>
      </text>
    </comment>
    <comment ref="E51" authorId="0" shapeId="0">
      <text>
        <r>
          <rPr>
            <sz val="9"/>
            <color indexed="81"/>
            <rFont val="Tahoma"/>
            <family val="2"/>
          </rPr>
          <t xml:space="preserve">(-) Missing Value
</t>
        </r>
      </text>
    </comment>
    <comment ref="F51" authorId="0" shapeId="0">
      <text>
        <r>
          <rPr>
            <sz val="9"/>
            <color indexed="81"/>
            <rFont val="Tahoma"/>
            <family val="2"/>
          </rPr>
          <t xml:space="preserve">(-) Missing Value
</t>
        </r>
      </text>
    </comment>
    <comment ref="G51" authorId="0" shapeId="0">
      <text>
        <r>
          <rPr>
            <sz val="9"/>
            <color indexed="81"/>
            <rFont val="Tahoma"/>
            <family val="2"/>
          </rPr>
          <t xml:space="preserve">(-) Missing Value
</t>
        </r>
      </text>
    </comment>
    <comment ref="H51" authorId="0" shapeId="0">
      <text>
        <r>
          <rPr>
            <sz val="9"/>
            <color indexed="81"/>
            <rFont val="Tahoma"/>
            <family val="2"/>
          </rPr>
          <t xml:space="preserve">(-) Missing Value
</t>
        </r>
      </text>
    </comment>
    <comment ref="I51" authorId="0" shapeId="0">
      <text>
        <r>
          <rPr>
            <sz val="9"/>
            <color indexed="81"/>
            <rFont val="Tahoma"/>
            <family val="2"/>
          </rPr>
          <t xml:space="preserve">(-) Missing Value
</t>
        </r>
      </text>
    </comment>
    <comment ref="J51" authorId="0" shapeId="0">
      <text>
        <r>
          <rPr>
            <sz val="9"/>
            <color indexed="81"/>
            <rFont val="Tahoma"/>
            <family val="2"/>
          </rPr>
          <t xml:space="preserve">(-) Missing Value
</t>
        </r>
      </text>
    </comment>
    <comment ref="K51" authorId="0" shapeId="0">
      <text>
        <r>
          <rPr>
            <sz val="9"/>
            <color indexed="81"/>
            <rFont val="Tahoma"/>
            <family val="2"/>
          </rPr>
          <t xml:space="preserve">(-) Missing Value
</t>
        </r>
      </text>
    </comment>
    <comment ref="L51" authorId="0" shapeId="0">
      <text>
        <r>
          <rPr>
            <sz val="9"/>
            <color indexed="81"/>
            <rFont val="Tahoma"/>
            <family val="2"/>
          </rPr>
          <t xml:space="preserve">(-) Missing Value
</t>
        </r>
      </text>
    </comment>
    <comment ref="M51" authorId="0" shapeId="0">
      <text>
        <r>
          <rPr>
            <sz val="9"/>
            <color indexed="81"/>
            <rFont val="Tahoma"/>
            <family val="2"/>
          </rPr>
          <t xml:space="preserve">(-) Missing Value
</t>
        </r>
      </text>
    </comment>
    <comment ref="N51" authorId="0" shapeId="0">
      <text>
        <r>
          <rPr>
            <sz val="9"/>
            <color indexed="81"/>
            <rFont val="Tahoma"/>
            <family val="2"/>
          </rPr>
          <t xml:space="preserve">(-) Missing Value
</t>
        </r>
      </text>
    </comment>
    <comment ref="O51" authorId="0" shapeId="0">
      <text>
        <r>
          <rPr>
            <sz val="9"/>
            <color indexed="81"/>
            <rFont val="Tahoma"/>
            <family val="2"/>
          </rPr>
          <t xml:space="preserve">(-) Missing Value
</t>
        </r>
      </text>
    </comment>
    <comment ref="P51" authorId="0" shapeId="0">
      <text>
        <r>
          <rPr>
            <sz val="9"/>
            <color indexed="81"/>
            <rFont val="Tahoma"/>
            <family val="2"/>
          </rPr>
          <t xml:space="preserve">(-) Missing Value
</t>
        </r>
      </text>
    </comment>
    <comment ref="Q51" authorId="0" shapeId="0">
      <text>
        <r>
          <rPr>
            <sz val="9"/>
            <color indexed="81"/>
            <rFont val="Tahoma"/>
            <family val="2"/>
          </rPr>
          <t xml:space="preserve">(-) Missing Value
</t>
        </r>
      </text>
    </comment>
    <comment ref="R51" authorId="0" shapeId="0">
      <text>
        <r>
          <rPr>
            <sz val="9"/>
            <color indexed="81"/>
            <rFont val="Tahoma"/>
            <family val="2"/>
          </rPr>
          <t xml:space="preserve">(-) Missing Value
</t>
        </r>
      </text>
    </comment>
    <comment ref="S51" authorId="0" shapeId="0">
      <text>
        <r>
          <rPr>
            <sz val="9"/>
            <color indexed="81"/>
            <rFont val="Tahoma"/>
            <family val="2"/>
          </rPr>
          <t xml:space="preserve">(-) Missing Value
</t>
        </r>
      </text>
    </comment>
    <comment ref="T52" authorId="0" shapeId="0">
      <text>
        <r>
          <rPr>
            <sz val="9"/>
            <color indexed="81"/>
            <rFont val="Tahoma"/>
            <family val="2"/>
          </rPr>
          <t xml:space="preserve">(-) Missing Value
</t>
        </r>
      </text>
    </comment>
    <comment ref="U52" authorId="0" shapeId="0">
      <text>
        <r>
          <rPr>
            <sz val="9"/>
            <color indexed="81"/>
            <rFont val="Tahoma"/>
            <family val="2"/>
          </rPr>
          <t xml:space="preserve">(-) Missing Value
</t>
        </r>
      </text>
    </comment>
    <comment ref="V52" authorId="0" shapeId="0">
      <text>
        <r>
          <rPr>
            <sz val="9"/>
            <color indexed="81"/>
            <rFont val="Tahoma"/>
            <family val="2"/>
          </rPr>
          <t xml:space="preserve">(-) Missing Value
</t>
        </r>
      </text>
    </comment>
    <comment ref="B53" authorId="0" shapeId="0">
      <text>
        <r>
          <rPr>
            <sz val="9"/>
            <color indexed="81"/>
            <rFont val="Tahoma"/>
            <family val="2"/>
          </rPr>
          <t xml:space="preserve">(*) Value suppressed: Cell/numerator is less than 10 or is a total/subtotal for a range of cells with a single suppressed member.
</t>
        </r>
      </text>
    </comment>
    <comment ref="C53" authorId="0" shapeId="0">
      <text>
        <r>
          <rPr>
            <sz val="9"/>
            <color indexed="81"/>
            <rFont val="Tahoma"/>
            <family val="2"/>
          </rPr>
          <t xml:space="preserve">(*) Value suppressed: Cell/numerator is less than 10 or is a total/subtotal for a range of cells with a single suppressed member.
</t>
        </r>
      </text>
    </comment>
    <comment ref="Q53" authorId="0" shapeId="0">
      <text>
        <r>
          <rPr>
            <sz val="9"/>
            <color indexed="81"/>
            <rFont val="Tahoma"/>
            <family val="2"/>
          </rPr>
          <t xml:space="preserve">(*) Value suppressed: Cell/numerator is less than 10 or is a total/subtotal for a range of cells with a single suppressed member.
</t>
        </r>
      </text>
    </comment>
    <comment ref="R53" authorId="0" shapeId="0">
      <text>
        <r>
          <rPr>
            <sz val="9"/>
            <color indexed="81"/>
            <rFont val="Tahoma"/>
            <family val="2"/>
          </rPr>
          <t xml:space="preserve">(*) Value suppressed: Cell/numerator is less than 10 or is a total/subtotal for a range of cells with a single suppressed member.
</t>
        </r>
      </text>
    </comment>
    <comment ref="T53" authorId="0" shapeId="0">
      <text>
        <r>
          <rPr>
            <sz val="9"/>
            <color indexed="81"/>
            <rFont val="Tahoma"/>
            <family val="2"/>
          </rPr>
          <t xml:space="preserve">(-) Missing Value
</t>
        </r>
      </text>
    </comment>
    <comment ref="U53" authorId="0" shapeId="0">
      <text>
        <r>
          <rPr>
            <sz val="9"/>
            <color indexed="81"/>
            <rFont val="Tahoma"/>
            <family val="2"/>
          </rPr>
          <t xml:space="preserve">(-) Missing Value
</t>
        </r>
      </text>
    </comment>
    <comment ref="V53" authorId="0" shapeId="0">
      <text>
        <r>
          <rPr>
            <sz val="9"/>
            <color indexed="81"/>
            <rFont val="Tahoma"/>
            <family val="2"/>
          </rPr>
          <t xml:space="preserve">(-) Missing Value
</t>
        </r>
      </text>
    </comment>
    <comment ref="T54" authorId="0" shapeId="0">
      <text>
        <r>
          <rPr>
            <sz val="9"/>
            <color indexed="81"/>
            <rFont val="Tahoma"/>
            <family val="2"/>
          </rPr>
          <t xml:space="preserve">(-) Missing Value
</t>
        </r>
      </text>
    </comment>
    <comment ref="U54" authorId="0" shapeId="0">
      <text>
        <r>
          <rPr>
            <sz val="9"/>
            <color indexed="81"/>
            <rFont val="Tahoma"/>
            <family val="2"/>
          </rPr>
          <t xml:space="preserve">(-) Missing Value
</t>
        </r>
      </text>
    </comment>
    <comment ref="V54" authorId="0" shapeId="0">
      <text>
        <r>
          <rPr>
            <sz val="9"/>
            <color indexed="81"/>
            <rFont val="Tahoma"/>
            <family val="2"/>
          </rPr>
          <t xml:space="preserve">(-) Missing Value
</t>
        </r>
      </text>
    </comment>
    <comment ref="T55" authorId="0" shapeId="0">
      <text>
        <r>
          <rPr>
            <sz val="9"/>
            <color indexed="81"/>
            <rFont val="Tahoma"/>
            <family val="2"/>
          </rPr>
          <t xml:space="preserve">(-) Missing Value
</t>
        </r>
      </text>
    </comment>
    <comment ref="U55" authorId="0" shapeId="0">
      <text>
        <r>
          <rPr>
            <sz val="9"/>
            <color indexed="81"/>
            <rFont val="Tahoma"/>
            <family val="2"/>
          </rPr>
          <t xml:space="preserve">(-) Missing Value
</t>
        </r>
      </text>
    </comment>
    <comment ref="V55" authorId="0" shapeId="0">
      <text>
        <r>
          <rPr>
            <sz val="9"/>
            <color indexed="81"/>
            <rFont val="Tahoma"/>
            <family val="2"/>
          </rPr>
          <t xml:space="preserve">(-) Missing Value
</t>
        </r>
      </text>
    </comment>
    <comment ref="T56" authorId="0" shapeId="0">
      <text>
        <r>
          <rPr>
            <sz val="9"/>
            <color indexed="81"/>
            <rFont val="Tahoma"/>
            <family val="2"/>
          </rPr>
          <t xml:space="preserve">(-) Missing Value
</t>
        </r>
      </text>
    </comment>
    <comment ref="U56" authorId="0" shapeId="0">
      <text>
        <r>
          <rPr>
            <sz val="9"/>
            <color indexed="81"/>
            <rFont val="Tahoma"/>
            <family val="2"/>
          </rPr>
          <t xml:space="preserve">(-) Missing Value
</t>
        </r>
      </text>
    </comment>
    <comment ref="V56" authorId="0" shapeId="0">
      <text>
        <r>
          <rPr>
            <sz val="9"/>
            <color indexed="81"/>
            <rFont val="Tahoma"/>
            <family val="2"/>
          </rPr>
          <t xml:space="preserve">(-) Missing Value
</t>
        </r>
      </text>
    </comment>
    <comment ref="B57" authorId="0" shapeId="0">
      <text>
        <r>
          <rPr>
            <sz val="9"/>
            <color indexed="81"/>
            <rFont val="Tahoma"/>
            <family val="2"/>
          </rPr>
          <t xml:space="preserve">(*) Value suppressed: Cell/numerator is less than 10 or is a total/subtotal for a range of cells with a single suppressed member.
</t>
        </r>
      </text>
    </comment>
    <comment ref="C57" authorId="0" shapeId="0">
      <text>
        <r>
          <rPr>
            <sz val="9"/>
            <color indexed="81"/>
            <rFont val="Tahoma"/>
            <family val="2"/>
          </rPr>
          <t xml:space="preserve">(*) Value suppressed: Cell/numerator is less than 10 or is a total/subtotal for a range of cells with a single suppressed member.
</t>
        </r>
      </text>
    </comment>
    <comment ref="K57" authorId="0" shapeId="0">
      <text>
        <r>
          <rPr>
            <sz val="9"/>
            <color indexed="81"/>
            <rFont val="Tahoma"/>
            <family val="2"/>
          </rPr>
          <t xml:space="preserve">(*) Value suppressed: Cell/numerator is less than 10 or is a total/subtotal for a range of cells with a single suppressed member.
</t>
        </r>
      </text>
    </comment>
    <comment ref="M57" authorId="0" shapeId="0">
      <text>
        <r>
          <rPr>
            <sz val="9"/>
            <color indexed="81"/>
            <rFont val="Tahoma"/>
            <family val="2"/>
          </rPr>
          <t xml:space="preserve">(*) Value suppressed: Cell/numerator is less than 10 or is a total/subtotal for a range of cells with a single suppressed member.
</t>
        </r>
      </text>
    </comment>
    <comment ref="Q57" authorId="0" shapeId="0">
      <text>
        <r>
          <rPr>
            <sz val="9"/>
            <color indexed="81"/>
            <rFont val="Tahoma"/>
            <family val="2"/>
          </rPr>
          <t xml:space="preserve">(*) Value suppressed: Cell/numerator is less than 10 or is a total/subtotal for a range of cells with a single suppressed member.
</t>
        </r>
      </text>
    </comment>
    <comment ref="R57" authorId="0" shapeId="0">
      <text>
        <r>
          <rPr>
            <sz val="9"/>
            <color indexed="81"/>
            <rFont val="Tahoma"/>
            <family val="2"/>
          </rPr>
          <t xml:space="preserve">(*) Value suppressed: Cell/numerator is less than 10 or is a total/subtotal for a range of cells with a single suppressed member.
</t>
        </r>
      </text>
    </comment>
    <comment ref="S57" authorId="0" shapeId="0">
      <text>
        <r>
          <rPr>
            <sz val="9"/>
            <color indexed="81"/>
            <rFont val="Tahoma"/>
            <family val="2"/>
          </rPr>
          <t xml:space="preserve">(*) Value suppressed: Cell/numerator is less than 10 or is a total/subtotal for a range of cells with a single suppressed member.
</t>
        </r>
      </text>
    </comment>
    <comment ref="T57" authorId="0" shapeId="0">
      <text>
        <r>
          <rPr>
            <sz val="9"/>
            <color indexed="81"/>
            <rFont val="Tahoma"/>
            <family val="2"/>
          </rPr>
          <t xml:space="preserve">(-) Missing Value
</t>
        </r>
      </text>
    </comment>
    <comment ref="U57" authorId="0" shapeId="0">
      <text>
        <r>
          <rPr>
            <sz val="9"/>
            <color indexed="81"/>
            <rFont val="Tahoma"/>
            <family val="2"/>
          </rPr>
          <t xml:space="preserve">(-) Missing Value
</t>
        </r>
      </text>
    </comment>
    <comment ref="V57" authorId="0" shapeId="0">
      <text>
        <r>
          <rPr>
            <sz val="9"/>
            <color indexed="81"/>
            <rFont val="Tahoma"/>
            <family val="2"/>
          </rPr>
          <t xml:space="preserve">(-) Missing Value
</t>
        </r>
      </text>
    </comment>
    <comment ref="T58" authorId="0" shapeId="0">
      <text>
        <r>
          <rPr>
            <sz val="9"/>
            <color indexed="81"/>
            <rFont val="Tahoma"/>
            <family val="2"/>
          </rPr>
          <t xml:space="preserve">(-) Missing Value
</t>
        </r>
      </text>
    </comment>
    <comment ref="U58" authorId="0" shapeId="0">
      <text>
        <r>
          <rPr>
            <sz val="9"/>
            <color indexed="81"/>
            <rFont val="Tahoma"/>
            <family val="2"/>
          </rPr>
          <t xml:space="preserve">(-) Missing Value
</t>
        </r>
      </text>
    </comment>
    <comment ref="V58" authorId="0" shapeId="0">
      <text>
        <r>
          <rPr>
            <sz val="9"/>
            <color indexed="81"/>
            <rFont val="Tahoma"/>
            <family val="2"/>
          </rPr>
          <t xml:space="preserve">(-) Missing Value
</t>
        </r>
      </text>
    </comment>
    <comment ref="T59" authorId="0" shapeId="0">
      <text>
        <r>
          <rPr>
            <sz val="9"/>
            <color indexed="81"/>
            <rFont val="Tahoma"/>
            <family val="2"/>
          </rPr>
          <t xml:space="preserve">(-) Missing Value
</t>
        </r>
      </text>
    </comment>
    <comment ref="U59" authorId="0" shapeId="0">
      <text>
        <r>
          <rPr>
            <sz val="9"/>
            <color indexed="81"/>
            <rFont val="Tahoma"/>
            <family val="2"/>
          </rPr>
          <t xml:space="preserve">(-) Missing Value
</t>
        </r>
      </text>
    </comment>
    <comment ref="V59" authorId="0" shapeId="0">
      <text>
        <r>
          <rPr>
            <sz val="9"/>
            <color indexed="81"/>
            <rFont val="Tahoma"/>
            <family val="2"/>
          </rPr>
          <t xml:space="preserve">(-) Missing Value
</t>
        </r>
      </text>
    </comment>
    <comment ref="E60" authorId="0" shapeId="0">
      <text>
        <r>
          <rPr>
            <sz val="9"/>
            <color indexed="81"/>
            <rFont val="Tahoma"/>
            <family val="2"/>
          </rPr>
          <t xml:space="preserve">(-) Missing Value
</t>
        </r>
      </text>
    </comment>
    <comment ref="F60" authorId="0" shapeId="0">
      <text>
        <r>
          <rPr>
            <sz val="9"/>
            <color indexed="81"/>
            <rFont val="Tahoma"/>
            <family val="2"/>
          </rPr>
          <t xml:space="preserve">(-) Missing Value
</t>
        </r>
      </text>
    </comment>
    <comment ref="G60" authorId="0" shapeId="0">
      <text>
        <r>
          <rPr>
            <sz val="9"/>
            <color indexed="81"/>
            <rFont val="Tahoma"/>
            <family val="2"/>
          </rPr>
          <t xml:space="preserve">(-) Missing Value
</t>
        </r>
      </text>
    </comment>
    <comment ref="H60" authorId="0" shapeId="0">
      <text>
        <r>
          <rPr>
            <sz val="9"/>
            <color indexed="81"/>
            <rFont val="Tahoma"/>
            <family val="2"/>
          </rPr>
          <t xml:space="preserve">(-) Missing Value
</t>
        </r>
      </text>
    </comment>
    <comment ref="I60" authorId="0" shapeId="0">
      <text>
        <r>
          <rPr>
            <sz val="9"/>
            <color indexed="81"/>
            <rFont val="Tahoma"/>
            <family val="2"/>
          </rPr>
          <t xml:space="preserve">(-) Missing Value
</t>
        </r>
      </text>
    </comment>
    <comment ref="J60" authorId="0" shapeId="0">
      <text>
        <r>
          <rPr>
            <sz val="9"/>
            <color indexed="81"/>
            <rFont val="Tahoma"/>
            <family val="2"/>
          </rPr>
          <t xml:space="preserve">(-) Missing Value
</t>
        </r>
      </text>
    </comment>
    <comment ref="K60" authorId="0" shapeId="0">
      <text>
        <r>
          <rPr>
            <sz val="9"/>
            <color indexed="81"/>
            <rFont val="Tahoma"/>
            <family val="2"/>
          </rPr>
          <t xml:space="preserve">(-) Missing Value
</t>
        </r>
      </text>
    </comment>
    <comment ref="L60" authorId="0" shapeId="0">
      <text>
        <r>
          <rPr>
            <sz val="9"/>
            <color indexed="81"/>
            <rFont val="Tahoma"/>
            <family val="2"/>
          </rPr>
          <t xml:space="preserve">(-) Missing Value
</t>
        </r>
      </text>
    </comment>
    <comment ref="M60" authorId="0" shapeId="0">
      <text>
        <r>
          <rPr>
            <sz val="9"/>
            <color indexed="81"/>
            <rFont val="Tahoma"/>
            <family val="2"/>
          </rPr>
          <t xml:space="preserve">(-) Missing Value
</t>
        </r>
      </text>
    </comment>
    <comment ref="N60" authorId="0" shapeId="0">
      <text>
        <r>
          <rPr>
            <sz val="9"/>
            <color indexed="81"/>
            <rFont val="Tahoma"/>
            <family val="2"/>
          </rPr>
          <t xml:space="preserve">(-) Missing Value
</t>
        </r>
      </text>
    </comment>
    <comment ref="O60" authorId="0" shapeId="0">
      <text>
        <r>
          <rPr>
            <sz val="9"/>
            <color indexed="81"/>
            <rFont val="Tahoma"/>
            <family val="2"/>
          </rPr>
          <t xml:space="preserve">(-) Missing Value
</t>
        </r>
      </text>
    </comment>
    <comment ref="P60" authorId="0" shapeId="0">
      <text>
        <r>
          <rPr>
            <sz val="9"/>
            <color indexed="81"/>
            <rFont val="Tahoma"/>
            <family val="2"/>
          </rPr>
          <t xml:space="preserve">(-) Missing Value
</t>
        </r>
      </text>
    </comment>
    <comment ref="Q60" authorId="0" shapeId="0">
      <text>
        <r>
          <rPr>
            <sz val="9"/>
            <color indexed="81"/>
            <rFont val="Tahoma"/>
            <family val="2"/>
          </rPr>
          <t xml:space="preserve">(-) Missing Value
</t>
        </r>
      </text>
    </comment>
    <comment ref="R60" authorId="0" shapeId="0">
      <text>
        <r>
          <rPr>
            <sz val="9"/>
            <color indexed="81"/>
            <rFont val="Tahoma"/>
            <family val="2"/>
          </rPr>
          <t xml:space="preserve">(-) Missing Value
</t>
        </r>
      </text>
    </comment>
    <comment ref="S60" authorId="0" shapeId="0">
      <text>
        <r>
          <rPr>
            <sz val="9"/>
            <color indexed="81"/>
            <rFont val="Tahoma"/>
            <family val="2"/>
          </rPr>
          <t xml:space="preserve">(-) Missing Value
</t>
        </r>
      </text>
    </comment>
    <comment ref="T61" authorId="0" shapeId="0">
      <text>
        <r>
          <rPr>
            <sz val="9"/>
            <color indexed="81"/>
            <rFont val="Tahoma"/>
            <family val="2"/>
          </rPr>
          <t xml:space="preserve">(-) Missing Value
</t>
        </r>
      </text>
    </comment>
    <comment ref="U61" authorId="0" shapeId="0">
      <text>
        <r>
          <rPr>
            <sz val="9"/>
            <color indexed="81"/>
            <rFont val="Tahoma"/>
            <family val="2"/>
          </rPr>
          <t xml:space="preserve">(-) Missing Value
</t>
        </r>
      </text>
    </comment>
    <comment ref="V61" authorId="0" shapeId="0">
      <text>
        <r>
          <rPr>
            <sz val="9"/>
            <color indexed="81"/>
            <rFont val="Tahoma"/>
            <family val="2"/>
          </rPr>
          <t xml:space="preserve">(-) Missing Value
</t>
        </r>
      </text>
    </comment>
    <comment ref="C62" authorId="0" shapeId="0">
      <text>
        <r>
          <rPr>
            <sz val="9"/>
            <color indexed="81"/>
            <rFont val="Tahoma"/>
            <family val="2"/>
          </rPr>
          <t xml:space="preserve">(*) Value suppressed: Cell/numerator is less than 10 or is a total/subtotal for a range of cells with a single suppressed member.
</t>
        </r>
      </text>
    </comment>
    <comment ref="D62" authorId="0" shapeId="0">
      <text>
        <r>
          <rPr>
            <sz val="9"/>
            <color indexed="81"/>
            <rFont val="Tahoma"/>
            <family val="2"/>
          </rPr>
          <t xml:space="preserve">(*) Value suppressed: Cell/numerator is less than 10 or is a total/subtotal for a range of cells with a single suppressed member.
</t>
        </r>
      </text>
    </comment>
    <comment ref="R62" authorId="0" shapeId="0">
      <text>
        <r>
          <rPr>
            <sz val="9"/>
            <color indexed="81"/>
            <rFont val="Tahoma"/>
            <family val="2"/>
          </rPr>
          <t xml:space="preserve">(*) Value suppressed: Cell/numerator is less than 10 or is a total/subtotal for a range of cells with a single suppressed member.
</t>
        </r>
      </text>
    </comment>
    <comment ref="S62" authorId="0" shapeId="0">
      <text>
        <r>
          <rPr>
            <sz val="9"/>
            <color indexed="81"/>
            <rFont val="Tahoma"/>
            <family val="2"/>
          </rPr>
          <t xml:space="preserve">(*) Value suppressed: Cell/numerator is less than 10 or is a total/subtotal for a range of cells with a single suppressed member.
</t>
        </r>
      </text>
    </comment>
    <comment ref="T62" authorId="0" shapeId="0">
      <text>
        <r>
          <rPr>
            <sz val="9"/>
            <color indexed="81"/>
            <rFont val="Tahoma"/>
            <family val="2"/>
          </rPr>
          <t xml:space="preserve">(-) Missing Value
</t>
        </r>
      </text>
    </comment>
    <comment ref="U62" authorId="0" shapeId="0">
      <text>
        <r>
          <rPr>
            <sz val="9"/>
            <color indexed="81"/>
            <rFont val="Tahoma"/>
            <family val="2"/>
          </rPr>
          <t xml:space="preserve">(-) Missing Value
</t>
        </r>
      </text>
    </comment>
    <comment ref="V62" authorId="0" shapeId="0">
      <text>
        <r>
          <rPr>
            <sz val="9"/>
            <color indexed="81"/>
            <rFont val="Tahoma"/>
            <family val="2"/>
          </rPr>
          <t xml:space="preserve">(-) Missing Value
</t>
        </r>
      </text>
    </comment>
  </commentList>
</comments>
</file>

<file path=xl/comments4.xml><?xml version="1.0" encoding="utf-8"?>
<comments xmlns="http://schemas.openxmlformats.org/spreadsheetml/2006/main">
  <authors>
    <author>Peterson, Cora (CDC/ONDIEH/NCIPC)</author>
    <author>vsm2</author>
  </authors>
  <commentList>
    <comment ref="Y4" authorId="0" shapeId="0">
      <text>
        <r>
          <rPr>
            <sz val="9"/>
            <color indexed="81"/>
            <rFont val="Tahoma"/>
            <charset val="1"/>
          </rPr>
          <t xml:space="preserve">Logic for threshold analyses:
 - Max program cost per child = $ Prog Benefit / Prog cohort
 - Min adherence, or % adherence required = $ Prog total cost / $ lifetime cost per CM case / Adjusted CM incidence without program (% of population) / Child maltreatment cases with program as % of cases without program
 - Min reduction in CM cases, or % of cases needed to avoid = $ Prog total cost / $ lifetime cost per CM case / Number of extant CM cases
 - Min actual CM rate, or $ Total Benefit = Prog Pop * Control Group CM Rate in Ref Study * (State Actual CM Rate / Ref Study State Actual CM Rate) * Prog Reduction in CM [i.e., -43% for CPC PO] * $ Benefit Per Case
State Actual CM Rate = $ Total Prog Cost / $ Benefit Per Case / Prog Pop / Control Group CM Rate in Ref Study / Prog Reduction in CM * Ref Study State Actual CM Rate
</t>
        </r>
      </text>
    </comment>
    <comment ref="A6" authorId="0" shapeId="0">
      <text>
        <r>
          <rPr>
            <b/>
            <sz val="9"/>
            <color indexed="81"/>
            <rFont val="Tahoma"/>
            <family val="2"/>
          </rPr>
          <t>Scroll down for other programs and to the right for threshold analysis. Calculations visible in formula bar, above</t>
        </r>
      </text>
    </comment>
    <comment ref="Z6" authorId="1" shapeId="0">
      <text>
        <r>
          <rPr>
            <sz val="9"/>
            <color indexed="81"/>
            <rFont val="Tahoma"/>
            <charset val="1"/>
          </rPr>
          <t xml:space="preserve">Note that “&gt;100%” program completion rate or program effectiveness indicates that even with complete completion or effectiveness, the program would not achieve cost-neutrality for some states, based on CAN cost benefits alone
</t>
        </r>
      </text>
    </comment>
  </commentList>
</comments>
</file>

<file path=xl/comments5.xml><?xml version="1.0" encoding="utf-8"?>
<comments xmlns="http://schemas.openxmlformats.org/spreadsheetml/2006/main">
  <authors>
    <author>Peterson, Cora (CDC/ONDIEH/NCIPC)</author>
  </authors>
  <commentList>
    <comment ref="W3" authorId="0" shapeId="0">
      <text>
        <r>
          <rPr>
            <sz val="9"/>
            <color indexed="81"/>
            <rFont val="Tahoma"/>
            <charset val="1"/>
          </rPr>
          <t xml:space="preserve">Logic for threshold analyses:
 - Max program cost per child = $ Prog Benefit / Prog cohort
 - Min adherence, or % adherence required = $ Prog total cost / $ lifetime cost per CM case / Adjusted CM incidence without program (% of population) / Child maltreatment cases with program as % of cases without program
 - Min reduction in CM cases, or % of cases needed to avoid = $ Prog total cost / $ lifetime cost per CM case / Number of extant CM cases
 - Min actual CM rate, or $ Total Benefit = Prog Pop * Control Group CM Rate in Ref Study * (State Actual CM Rate / Ref Study State Actual CM Rate) * Prog Reduction in CM [i.e., -43% for CPC PO] * $ Benefit Per Case
State Actual CM Rate = $ Total Prog Cost / $ Benefit Per Case / Prog Pop / Control Group CM Rate in Ref Study / Prog Reduction in CM * Ref Study State Actual CM Rate
</t>
        </r>
      </text>
    </comment>
    <comment ref="A5" authorId="0" shapeId="0">
      <text>
        <r>
          <rPr>
            <b/>
            <sz val="9"/>
            <color indexed="81"/>
            <rFont val="Tahoma"/>
            <family val="2"/>
          </rPr>
          <t>Scroll down for other programs and to the right for threshold analysis. Calculations visible in formula bar, above</t>
        </r>
      </text>
    </comment>
  </commentList>
</comments>
</file>

<file path=xl/sharedStrings.xml><?xml version="1.0" encoding="utf-8"?>
<sst xmlns="http://schemas.openxmlformats.org/spreadsheetml/2006/main" count="1379" uniqueCount="343">
  <si>
    <t>Budget impact</t>
  </si>
  <si>
    <t>Short-term health care costs</t>
  </si>
  <si>
    <t>Long-term health care costs</t>
  </si>
  <si>
    <t>Child welfare costs</t>
  </si>
  <si>
    <t>Criminal justice costs</t>
  </si>
  <si>
    <t>Special education costs</t>
  </si>
  <si>
    <t>Total</t>
  </si>
  <si>
    <t>Economic impact</t>
  </si>
  <si>
    <t>Oregon</t>
  </si>
  <si>
    <t>Source:</t>
  </si>
  <si>
    <t>http://www.acf.hhs.gov/programs/cb/resource/child-maltreatment-2013-data-tables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</si>
  <si>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</si>
  <si>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</si>
  <si>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</si>
  <si>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</si>
  <si>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</si>
  <si>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</si>
  <si>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</si>
  <si>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</si>
  <si>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</si>
  <si>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</si>
  <si>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</si>
  <si>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</si>
  <si>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</si>
  <si>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</si>
  <si>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</si>
  <si>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</si>
  <si>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</si>
  <si>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</si>
  <si>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</si>
  <si>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</si>
  <si>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</si>
  <si>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</si>
  <si>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</si>
  <si>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</si>
  <si>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</si>
  <si>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</si>
  <si>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</si>
  <si>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</si>
  <si>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</si>
  <si>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</si>
  <si>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Pennsylvania</t>
  </si>
  <si>
    <t>Tennessee</t>
  </si>
  <si>
    <t>Texas</t>
  </si>
  <si>
    <t>Utah</t>
  </si>
  <si>
    <t>Vermont</t>
  </si>
  <si>
    <t>Virginia</t>
  </si>
  <si>
    <t>Washington</t>
  </si>
  <si>
    <t>Wisconsin</t>
  </si>
  <si>
    <t>Wyoming</t>
  </si>
  <si>
    <t>South Carolina</t>
  </si>
  <si>
    <t>South Dakota</t>
  </si>
  <si>
    <t>West Virginia</t>
  </si>
  <si>
    <t>North Dakota</t>
  </si>
  <si>
    <t>North Carolina</t>
  </si>
  <si>
    <t>New York</t>
  </si>
  <si>
    <t>New Mexico</t>
  </si>
  <si>
    <t>New Hampshire</t>
  </si>
  <si>
    <t>New Jersey</t>
  </si>
  <si>
    <t>District of Columbia</t>
  </si>
  <si>
    <t>Medical costs</t>
  </si>
  <si>
    <t>Table 3–3</t>
  </si>
  <si>
    <t>Table 4–2</t>
  </si>
  <si>
    <t>Fatal</t>
  </si>
  <si>
    <t>Nonfatal</t>
  </si>
  <si>
    <t>Calculated</t>
  </si>
  <si>
    <t>http://bea.gov/iTable/</t>
  </si>
  <si>
    <t xml:space="preserve"> </t>
  </si>
  <si>
    <t>United States</t>
  </si>
  <si>
    <t>Rhode Island</t>
  </si>
  <si>
    <t>https://www.census.gov/popest/data/</t>
  </si>
  <si>
    <t>Website:</t>
  </si>
  <si>
    <t>Access date:</t>
  </si>
  <si>
    <t>NA</t>
  </si>
  <si>
    <t>Web navigation:</t>
  </si>
  <si>
    <t>Industry: Education, Health care, Social assistance</t>
  </si>
  <si>
    <t>Industry: All industry total</t>
  </si>
  <si>
    <t>Data details:</t>
  </si>
  <si>
    <t>Data year:</t>
  </si>
  <si>
    <t>Program</t>
  </si>
  <si>
    <t>Nurse-Family Partnership</t>
  </si>
  <si>
    <t>Program effectiveness</t>
  </si>
  <si>
    <t>Program cost</t>
  </si>
  <si>
    <t>US HHS Childrens Bureau, "Child Maltreatment 2013"</t>
  </si>
  <si>
    <t>Source</t>
  </si>
  <si>
    <t>Program population</t>
  </si>
  <si>
    <t>Resident population age 3 years</t>
  </si>
  <si>
    <t>CM average cost per case</t>
  </si>
  <si>
    <t>Child-Parent Centers: Preschool only</t>
  </si>
  <si>
    <t>USD year as reported</t>
  </si>
  <si>
    <t>Child-Parent Centers: Preschool + schoolage</t>
  </si>
  <si>
    <t>Population source data</t>
  </si>
  <si>
    <t>Child maltreatment incidence source data</t>
  </si>
  <si>
    <t>Estimated program populations by program</t>
  </si>
  <si>
    <t>Estimated inflation adjustments by program</t>
  </si>
  <si>
    <t>Inflation source data</t>
  </si>
  <si>
    <t>Estimated child maltreatment costs (all programs)</t>
  </si>
  <si>
    <t>2011-2013</t>
  </si>
  <si>
    <t>http://factfinder.census.gov/faces/nav/jsf/pages/index.xhtml</t>
  </si>
  <si>
    <t>2009-2013 American Community Survey 5-Year Estimates</t>
  </si>
  <si>
    <t xml:space="preserve">U.S. Bureau of the Census, Annual Estimates of the Resident Population by Single Year of Age and Sex for the United States, States, and Puerto Rico Commonwealth: April 1, 2010 to July 1, 2013 </t>
  </si>
  <si>
    <t>Cost element</t>
  </si>
  <si>
    <t>Lost productivity costs</t>
  </si>
  <si>
    <t>All</t>
  </si>
  <si>
    <t>Number (%) cases</t>
  </si>
  <si>
    <t>Estimated program cost per child by program</t>
  </si>
  <si>
    <t>Minimum</t>
  </si>
  <si>
    <t>Maximum</t>
  </si>
  <si>
    <t>Percentage of families with children under 6 with family income &lt;150% of poverty</t>
  </si>
  <si>
    <t>Column number:</t>
  </si>
  <si>
    <t>Discounting</t>
  </si>
  <si>
    <t>Included in cost estimate</t>
  </si>
  <si>
    <t>Selected inflation index</t>
  </si>
  <si>
    <t>Cost measure</t>
  </si>
  <si>
    <t>http://www.cdc.gov/nchs/data_access/vitalstats/VitalStats_Births.htm</t>
  </si>
  <si>
    <t>National Vital Statistics System: VitalStats, Birth Data Files, 2013 Birth Data - State Detail</t>
  </si>
  <si>
    <t>Number of total cases, age 0-21</t>
  </si>
  <si>
    <t>Number of fatal cases, age 0-21</t>
  </si>
  <si>
    <t>Number of nonfatal cases, age 0-21</t>
  </si>
  <si>
    <t>CM % incidence adjustment vs. Illinois (CPC reference study)</t>
  </si>
  <si>
    <t>CM % incidence adjustment vs. New York (NFP reference study)</t>
  </si>
  <si>
    <t>Age 3-9 years low-income children</t>
  </si>
  <si>
    <t>Age 3-4 years low-income children</t>
  </si>
  <si>
    <t>Same</t>
  </si>
  <si>
    <t>Cost reference state location</t>
  </si>
  <si>
    <t>References:</t>
  </si>
  <si>
    <t>Elmira, New York; community</t>
  </si>
  <si>
    <t>Chicago, Illinois; public schools
 - 20 CPC sites
 - 27 non-CPC sites</t>
  </si>
  <si>
    <t>Treatment population per cohort</t>
  </si>
  <si>
    <t>Program cost per child: Budget</t>
  </si>
  <si>
    <t>Program cost per child: Economic</t>
  </si>
  <si>
    <t>Total program cost per cohort: Budget</t>
  </si>
  <si>
    <t>Total program cost per cohort: Economic</t>
  </si>
  <si>
    <t>Child maltreatment incidence adjustment by program</t>
  </si>
  <si>
    <t>Lifetime cost per CM case: Budget</t>
  </si>
  <si>
    <t>Lifetime cost per CM case: Economic</t>
  </si>
  <si>
    <t>Total program benefit per cohort: Budget</t>
  </si>
  <si>
    <t>Total program benefit per cohort: Economic</t>
  </si>
  <si>
    <t>Net cost: Budget</t>
  </si>
  <si>
    <t>Net cost: Economic</t>
  </si>
  <si>
    <t>Adjustment: Lifetime CM cost per case to current dollars (2010 US national to current by state)</t>
  </si>
  <si>
    <t>Adjustment: CPC program cost per child to current dollars (2007 Illinois to current by state)</t>
  </si>
  <si>
    <t>NFP</t>
  </si>
  <si>
    <t>Nurse-family partnership</t>
  </si>
  <si>
    <t>State</t>
  </si>
  <si>
    <t>Min</t>
  </si>
  <si>
    <t>Max</t>
  </si>
  <si>
    <t>Child-Parent Centers: Preschool only
Treatment population: Low-income children age 3 years</t>
  </si>
  <si>
    <t>Child-Parent Centers: Preschool + schoolage
Treatment population: Low-income children age 3 years</t>
  </si>
  <si>
    <t>Nurse-Family Partnership
Treatment population: First pregnancies to low-income mothers</t>
  </si>
  <si>
    <r>
      <rPr>
        <u/>
        <sz val="9"/>
        <color theme="1"/>
        <rFont val="Calibri"/>
        <family val="2"/>
        <scheme val="minor"/>
      </rPr>
      <t xml:space="preserve">Program cost: </t>
    </r>
    <r>
      <rPr>
        <sz val="9"/>
        <color theme="1"/>
        <rFont val="Calibri"/>
        <family val="2"/>
        <scheme val="minor"/>
      </rPr>
      <t>Maximum program cost per child/family</t>
    </r>
  </si>
  <si>
    <t>Threshold analysis: values required to yield netural return on investment</t>
  </si>
  <si>
    <t>Government payer perspective</t>
  </si>
  <si>
    <t>Economic perspective</t>
  </si>
  <si>
    <r>
      <rPr>
        <u/>
        <sz val="9"/>
        <color theme="1"/>
        <rFont val="Calibri"/>
        <family val="2"/>
        <scheme val="minor"/>
      </rPr>
      <t xml:space="preserve">Program adherence: </t>
    </r>
    <r>
      <rPr>
        <sz val="9"/>
        <color theme="1"/>
        <rFont val="Calibri"/>
        <family val="2"/>
        <scheme val="minor"/>
      </rPr>
      <t>Minimum proportion of children/families completing program</t>
    </r>
  </si>
  <si>
    <t>CPC PO</t>
  </si>
  <si>
    <t>First pregnancies to low-income mothers</t>
  </si>
  <si>
    <t>Average cost per child</t>
  </si>
  <si>
    <t xml:space="preserve">Original reported program cost </t>
  </si>
  <si>
    <t>Budget versus economic program costs assessed</t>
  </si>
  <si>
    <t>April 1978  to September 1980</t>
  </si>
  <si>
    <t>% children with substantiated reports of child abuse and neglect, age 0-15 years</t>
  </si>
  <si>
    <t>% children with substantiated reports of child abuse and neglect, age 4-17 years</t>
  </si>
  <si>
    <t>Olds, D. L., Eckenrode, J., Henderson, C. R., Jr., Kitzman, H., Powers, J., Cole, R., . . . Luckey, D. (1997). Long-term effects of home visitation on maternal life course and child abuse and neglect. Fifteen-year follow-up of a randomized trial. JAMA, 278(8), 637-643.</t>
  </si>
  <si>
    <t xml:space="preserve">Reynolds, A. J., Temple, J. A., Robertson, D. L., &amp; Mann, E. A. (2002). Age 21 Cost-Benefit Analysis of the Title I Chicago Child-Parent Centers. Educational Evaluation and Policy Analysis, 24(2), 267-303. </t>
  </si>
  <si>
    <t>Reynolds, A. J., Temple, J. A., White, B. A., Ou, S. R., &amp; Robertson, D. L. (2011). Age 26 cost-benefit analysis of the child-parent center early education program. Child Dev, 82(1), 379-404.</t>
  </si>
  <si>
    <t>Zielinski, D. S., Eckenrode, J., &amp; Olds, D. L. (2009). Nurse home visitation and the prevention of child maltreatment: impact on the timing of official reports. Dev Psychopathol, 21(2), 441-453.</t>
  </si>
  <si>
    <t>Study type and randomization</t>
  </si>
  <si>
    <t>Randomized; Mothers stratified by marital status, race, and geographic location. Data gatherers blind to treatment assignment.</t>
  </si>
  <si>
    <t>Olds et al. (1997); Zielinski et al.(2009)</t>
  </si>
  <si>
    <t>Reynolds et al. (2011)</t>
  </si>
  <si>
    <t>Study location and setting</t>
  </si>
  <si>
    <t>TBO_REC by MRSTATE by PAY_REC by MAR (2013 Birth Data – State Detail)</t>
  </si>
  <si>
    <t>TBO_REC</t>
  </si>
  <si>
    <t>1st</t>
  </si>
  <si>
    <t>PAY_REC</t>
  </si>
  <si>
    <t>Medicaid</t>
  </si>
  <si>
    <t>Private Insurance</t>
  </si>
  <si>
    <t>Self-pay</t>
  </si>
  <si>
    <t>Other</t>
  </si>
  <si>
    <t>Not stated</t>
  </si>
  <si>
    <t>Not on certificate</t>
  </si>
  <si>
    <t>MAR</t>
  </si>
  <si>
    <t>Married</t>
  </si>
  <si>
    <t>Unmarried</t>
  </si>
  <si>
    <t>MRSTATE</t>
  </si>
  <si>
    <t>*</t>
  </si>
  <si>
    <t>-</t>
  </si>
  <si>
    <t>Total first births to unmarried mothers with reported data</t>
  </si>
  <si>
    <t>States with missing payment data</t>
  </si>
  <si>
    <t>Estimated additional births from states with missing data</t>
  </si>
  <si>
    <t>Number of births to unmarried mothers in states with missing payment data</t>
  </si>
  <si>
    <t>Sum of estimated births among states with missing data</t>
  </si>
  <si>
    <t>Total estimated births (i.e., NFP cohort)</t>
  </si>
  <si>
    <t>Average proportion of first births to unmarried mothers with Medicaid for labor and delivery</t>
  </si>
  <si>
    <t>Birth data files &gt; select variables MRSTATE (mother's state of residence=any), TBO_REC (total number of pregnancies the mother has had, including this delivery=1), MAR (marital status of mother=unmarried), PAY_REC (Source of payment recode=Medicaid) [see supporting datasheet, linked from the data cells in column below]</t>
  </si>
  <si>
    <t>Program cost: Budget impact</t>
  </si>
  <si>
    <t>Program cost: Economic impact</t>
  </si>
  <si>
    <t>1985 to 1989</t>
  </si>
  <si>
    <t>Taxpayer costs including all outlays for staff, family and community support, administration, operations and maintenance, instructional materials, transportation and community services, schoolwide services, school district support, capital depreciation and interest, and parent opportunity costs. Estimates were derived from operational budgets of the Chicago Public Schools in 1985–1986 (preschool) and 1986–1987 (school-age).</t>
  </si>
  <si>
    <t>Reynolds et al. (2002); Reynolds et al. (2011)</t>
  </si>
  <si>
    <t>Intent to treat sample (as randomized): n=400 families
 - Group 1. Sensory and developmental screening, child age 12 and 24 months: n=94 families
 - Group 2. Screening plus transportation to screening: n=90 families
 - Group 3. Screening, transportation plus nurse home visits during pregnancy only: n=100 families
 - Group 4. Screening, transportation plus nurse home visits visits during pregnancy and through child age 24 months: n=116 families
Child maltreatment outcomes analysis sample (per protocol, high-risk sample of unmarried, low income first-time mothers), 15 year follow up: n=100 families
 - Combined Group 1 &amp; Group 2: n=62 families
 - Group 4: n=38 families
Inclusion/exclusion criteria: Pregnant women were recruited from a free, county health departments sponsored antepartum clinic and the offices of private obstetricians from April 1978 through September 1980. Women were actively recruited for the study if they had no previous live births, registered in the study prior to the 25th week of gestation, and had at least one of the following characteristics that that predisposed their child to health and developmental problems: (a) young age (&lt;19 years at registration), (b) single-parent status, or (c) low socioeconomic status (SES; Hollingshead Social Classes III and IV). To avoid creating a program stigmatized as being exclusively for the poor, and to ensure that treatment differences because of risk-level could be examined, any woman who asked to participate and had no previous live birth was accepted into the study. Eighty-five percent of the sample originally recruited had at least one of the three risk characteristics used for recruitment. Forty-seven percent were ,&lt;19 years of age, 62% were unmarried, and 61% came from households classified as low SES at registration during pregnancy. THe program effectiveness data included in the economic evaluation of NFP was based on a high risk subsample of families, defined by first-time unmarried, low SES mothers (n=100 families), for whom the program's effectiveness to reduce any CM per child appeared most pronounced.
Groupwise differences: There were no treatment group differences in the rates of completed assessments at the 15-year follow-up. CM records were available for an average of 13.4 years, and there were no treatment differences in the amount of time searched.
Adherence: Of the 400 original dyads (i.e., ITT randomized sample), 26 were ineligible for follow-up because of fetal, infant, or child death, 2 because of the mother’s death, 15 children had been adopted, and 6 requested no further participation at earlier phases, leaving 351 eligible cases for the 15-year follow-up study. At 15 years, 27 families were unable to be located or declined to participate. Assessments were completed for 324 women, representing 81% of those who were originally randomized and more than 90% of those eligible for follow- up. Treatment Group 3 (i.e., n=100 randomized families) was not included in the 15-year analysis of CM incidence reported in Zelinski et al. (2009) because few and inconsistent effects for Group 3 have been found in previous studies (Olds, Eckenrode, et al., 1997; Eckenrode et al., 2000).</t>
  </si>
  <si>
    <t>Intent to treat sample: n=1,539
 - n=989 CPC (children who completed preschool and kindergarten in 20 CPCs with combined programs); among those, n=553 children completed preschool + schoolage CPC
 - n=550 control (low-income children who did not attend CPC in preschool but instead participated in a full-day kindergarten intervention program in five randomly selected schools and in schools affiliated with the CPCs)
Child maltreatment outcomes analysis sample (per protocol), Age 26 years follow up: n=1,473
 - Preschool analysis: CPC: n=950, control: n=523 control
 - Extended program (preschool + schoolage) analysis: CPC: n=543, control: n=567 control
Inclusion/exclusion criteria: Eligibility criteria for the program are (a) residence in a Title I attendance area, (b) demonstration of high educational need due to poverty-associated factors, and (c) parents agree to participate.
Groupwise differences: The comparison group matched the program group on age, eligibility and participation in intervention, and neighborhood and family poverty. At follow-up, program and comparison groups were similar on most attributes including low birth weight, race, child welfare history, single-parent status, mother’s employment, financial problems, family conflict, and economic disadvantage (i.e., Aid to Families With Dependent Children receipt and eligibility for subsidized meals). At the age 26 follow-up, the program group had a higher proportion of females, a higher proportion of parents who completed high school, and a higher rate of enrollment in high-poverty schools. 
Adherence: Cases were lost during postprogram years because they moved from Chicago and could not be located, were deceased, or either did not have sufficient identifying information to track, refused to participate or were incarcerated (other).</t>
  </si>
  <si>
    <t>GDP level, Education, Health care, and Social assistance industries, Illinois reference</t>
  </si>
  <si>
    <t>Budget excludes reference study's estimate of parent time for program participation (i.e., 10 hours of participation per month at the minimum wage in the reference study), calculated using total program program cost and total parent involvement cost data from Reynolds et al. (2002), Table 3).</t>
  </si>
  <si>
    <t>Incident CM cases without program</t>
  </si>
  <si>
    <t>Incident CM cases with program</t>
  </si>
  <si>
    <t>Estimated reduction in incident CM cases</t>
  </si>
  <si>
    <t>Net cost per incident CM case avoided: Budget</t>
  </si>
  <si>
    <t>Net cost per incident CM case avoided: Economic</t>
  </si>
  <si>
    <r>
      <rPr>
        <u/>
        <sz val="9"/>
        <color theme="1"/>
        <rFont val="Calibri"/>
        <family val="2"/>
        <scheme val="minor"/>
      </rPr>
      <t xml:space="preserve">Program effectiveness: </t>
    </r>
    <r>
      <rPr>
        <sz val="9"/>
        <color theme="1"/>
        <rFont val="Calibri"/>
        <family val="2"/>
        <scheme val="minor"/>
      </rPr>
      <t>Minimum reduction in incident CM cases in the cohort</t>
    </r>
  </si>
  <si>
    <t>Rate per 1,000, ages 0-21</t>
  </si>
  <si>
    <t>CM rate per 1,000</t>
  </si>
  <si>
    <t>US total</t>
  </si>
  <si>
    <t>Average cost per child, based on 31 visits</t>
  </si>
  <si>
    <t>Miller &amp; Hendrie (2015)</t>
  </si>
  <si>
    <t>National</t>
  </si>
  <si>
    <t>GDP level, Education, Health care, and Social assistance industries, US reference</t>
  </si>
  <si>
    <t xml:space="preserve">Miller, T. R., &amp; Hendrie, D. (2015). Nurse Family Partnership: Comparing Costs per Family in Randomized Trials Versus Scale-Up. Journal of Primary Prevention, In press. </t>
  </si>
  <si>
    <r>
      <rPr>
        <u/>
        <sz val="9"/>
        <color theme="1"/>
        <rFont val="Calibri"/>
        <family val="2"/>
        <scheme val="minor"/>
      </rPr>
      <t>Actual CM incidence</t>
    </r>
    <r>
      <rPr>
        <sz val="9"/>
        <color theme="1"/>
        <rFont val="Calibri"/>
        <family val="2"/>
        <scheme val="minor"/>
      </rPr>
      <t>:
Minimum rate per 1,000 children in the cohort</t>
    </r>
  </si>
  <si>
    <t>Rate</t>
  </si>
  <si>
    <t>Rank</t>
  </si>
  <si>
    <t>Per Capita Taxes Paid to Own State</t>
  </si>
  <si>
    <t>Per Capita Taxes Paid to Other States</t>
  </si>
  <si>
    <t>Total State and Local Per Capita Taxes Paid</t>
  </si>
  <si>
    <t>Per Capita Income</t>
  </si>
  <si>
    <t>http://taxfoundation.org/article/state-and-local-tax-burdens-all-states-one-year-1977-2011</t>
  </si>
  <si>
    <t>Proportion of per capita income paid to own state taxes</t>
  </si>
  <si>
    <t>By state</t>
  </si>
  <si>
    <t>Benefit/cost ratio: Economic</t>
  </si>
  <si>
    <t>Benefit/cost ratio: Budget</t>
  </si>
  <si>
    <t>Nonrandomized; quasi-experimental matched-group comparison.</t>
  </si>
  <si>
    <t>Nurse salaries, fringe benefits, administration and supervision, offices, supplies, travel, and NFP National Services Office fees. Costs assessed 2009-2010 in 6 states. The average number of home visits (n=25) in a recent evaluation is multiplied by the average cost per visit ($353.70).</t>
  </si>
  <si>
    <t>No state CM % incidence adjustment vs. reference study</t>
  </si>
  <si>
    <t>Estimated number of incident child maltreatment cases per annual cohort that could be averted by program and state</t>
  </si>
  <si>
    <t>With state CM rate adjustment</t>
  </si>
  <si>
    <t>% change with state adjustment</t>
  </si>
  <si>
    <t>DC</t>
  </si>
  <si>
    <t>Comparison</t>
  </si>
  <si>
    <t>Program cost per participant</t>
  </si>
  <si>
    <t>Reynolds et al. (2011) (2007 USD)</t>
  </si>
  <si>
    <t>Karoly et al. (2005) (2003 USD)</t>
  </si>
  <si>
    <t>Child abuse and neglect benefit per participant</t>
  </si>
  <si>
    <t>NR</t>
  </si>
  <si>
    <t>Other benefits per participant</t>
  </si>
  <si>
    <t xml:space="preserve"> $                           -  </t>
  </si>
  <si>
    <t>Total benefits per participant</t>
  </si>
  <si>
    <t>Benefit-cost ratio</t>
  </si>
  <si>
    <t>Karoly, L. A., Kilburn, M. R., &amp; Cannon, J. S. (2005). Early childhood interventions : proven results, future promise (MG-341). Santa Monica, CA: RAND.</t>
  </si>
  <si>
    <t xml:space="preserve">Reynolds, A. J., Temple, J. A., White, B. A., Ou, S. R., &amp; Robertson, D. L. (2011). Age 26 cost-benefit analysis of the child-parent center early education program. Child Dev, 82(1), 379-404. </t>
  </si>
  <si>
    <t>Present study: Total US (2013 USD)</t>
  </si>
  <si>
    <t>Study period</t>
  </si>
  <si>
    <t>Calculation: % of per capita income paid to own state</t>
  </si>
  <si>
    <t>Calculation: % of unmarried mothers with Medicaid for labor and delivery, among reporting states</t>
  </si>
  <si>
    <t xml:space="preserve">Source: US Centers for Disease Control and Prevention. (2013, February 27, 2014). National Vital Statistics System: VitalStats, Birth Data Files, 2013 Birth Data - State Detail. </t>
  </si>
  <si>
    <t>Accessed July 8, 2015</t>
  </si>
  <si>
    <t>Source: The Tax Foundation. (2011, October 23, 2012). Tax Foundation State-Local Tax Burden Estimates: An Overview of Methodology.  Tax Foundation calculations. For full methodology, see Tax Foundation Working Paper 10. Inflation adjustment done using Bureau of Labor Statistics, Consumer Price Index - All Urban Consumers, annual measure (1977-2011).</t>
  </si>
  <si>
    <t>Accessed January 8, 2016</t>
  </si>
  <si>
    <t>Cases averted</t>
  </si>
  <si>
    <t>FOR BASE CASE</t>
  </si>
  <si>
    <t>FOR SENSITIVITY ANALYSIS</t>
  </si>
  <si>
    <r>
      <t xml:space="preserve">Estimated CM incidence in the cohort without program (% of population) </t>
    </r>
    <r>
      <rPr>
        <sz val="9"/>
        <color rgb="FFFF0000"/>
        <rFont val="Calibri"/>
        <family val="2"/>
        <scheme val="minor"/>
      </rPr>
      <t>(see base case analysis results for no state-level adjustment)</t>
    </r>
  </si>
  <si>
    <t>Summary inputs and results</t>
  </si>
  <si>
    <t>CAN cases % without program</t>
  </si>
  <si>
    <t>CAN measure</t>
  </si>
  <si>
    <t>CAN cases % with program</t>
  </si>
  <si>
    <t>CAN with program as % of cases without program</t>
  </si>
  <si>
    <t>CAN % reduction with program</t>
  </si>
  <si>
    <t>Notes. CAN Child abuse and neglect.</t>
  </si>
  <si>
    <t>Fang (2012) and calculated</t>
  </si>
  <si>
    <t>US Department of Health and Human Services, 2015</t>
  </si>
  <si>
    <t>US Department of Health and Human Services (2015)</t>
  </si>
  <si>
    <t>Cost as 2010 USD reported reference study (a)</t>
  </si>
  <si>
    <t>Cost as 2013 USD (b)</t>
  </si>
  <si>
    <t>Florence et al. (2013) (c)</t>
  </si>
  <si>
    <t xml:space="preserve">Bonomi et al. (2008) (c) </t>
  </si>
  <si>
    <t xml:space="preserve">DeVooght et al. (2008) (c) </t>
  </si>
  <si>
    <t xml:space="preserve">Widom and Maxfield (2001); Reynolds et al. (2002) (c) </t>
  </si>
  <si>
    <t xml:space="preserve">Jonson-Reid et al. (2004); Reynolds et al. (2002) (c) </t>
  </si>
  <si>
    <t>Currie and Widom (2010)(c); The Tax Foundation (2012)</t>
  </si>
  <si>
    <t xml:space="preserve">Corso et al. (2007) (c) </t>
  </si>
  <si>
    <t>Corso et al. (2007) (c); The Tax Foundation (2012)</t>
  </si>
  <si>
    <t>Notes. NA not applicable.
a Data reproduced from reference publication, Fang et al. (2012). Costs beyond the first year in that study were discounted at 3% to present values.
b Costs were inflated from 2010 USD to 2013 USD national estimates using the Gross Domestic Product (GDP) in current dollars index, all industry total data (US Bureau of Economic Analysis, 2015a).
c As cited in reference study.
d Average of each state’s estimated state and local per capita taxes paid (The Tax Foundation, 2011). State values reported in source.
e Total cost included in the economic evaluation is the average cost of fatal and nonfatal child maltreatment cases, weighted by the number of such cases at the national level using the most recent annual data. Variation by state (see Table 1 and sTable 1)based on each state’s distribution of fatal and nonfatal child maltreatment cases and inflation multipliers, as described in the text.
References: See article.</t>
  </si>
  <si>
    <t>Hidden sheet containing data for sTable 6. Sensitivity analysis summary inputs, results, and threhold analysis</t>
  </si>
  <si>
    <t>Hidden sheet. Data for Table 2. Estimated number of children that could avoid child abuse and neglect per annual cohort and average net budget and economic cost per incident of substantiated child maltreatment case averted by program and state</t>
  </si>
  <si>
    <t>WSIPP (2012) (2015 USD)</t>
  </si>
  <si>
    <t>Notes. CPC Child-Parent Centers, NA not applicable, NFP Nurse-Family Partnership, NR not reported, WSIPP Washington State Institute for Public Policy. CPC P+S was assessed in Reynolds (2011), although in that study reserachers assessed the marginal cost-benefit of extending the CPC PO program, while in this study we have assessed CPC PO and CPC P+S as stand-alone programs; therefore our results are not directy comparable to Reynolds (2011) results for CPC P+S.</t>
  </si>
  <si>
    <t>Base case: No state CM rate adjustment</t>
  </si>
  <si>
    <t>Washington State Institute for Public Policy, Benefit-cost results: Nurse-Family Partnership. Benefit-cost estimates updated June 2016.  Literature review updated April 2012.</t>
  </si>
  <si>
    <t>States &gt; Population by age, sex, race, and Hispanic origin &gt; V2013 &gt; Downloadable Datasets &gt; Single Year of Age and Sex Population Estimates: April 1, 2010 to July 1, 2013 - CIVILIAN &gt; Age 3</t>
  </si>
  <si>
    <t>B17024: AGE BY RATIO OF INCOME TO POVERTY LEVEL IN THE PAST 12 MONTHS - Universe: Population for whom poverty status is determined, by state, measured as the proportion of families with children &lt;6 years old with family income &lt;150% of poverty</t>
  </si>
  <si>
    <t>CPC: Low-income children age 3 years</t>
  </si>
  <si>
    <t>NFP: First births to unmarried, low-income mothers</t>
  </si>
  <si>
    <t>eTable 8: Results comparison to previous economic evaluations</t>
  </si>
  <si>
    <t>eTable 2. Data inputs on program effectiveness and costs from reference studies</t>
  </si>
  <si>
    <t>eTable 4. State-Local Tax Burden Compared to U.S. Average (2011)</t>
  </si>
  <si>
    <t>eTable 5. Number of first time births per mother by state, mother's marital status, and primary payer at labor and delivery</t>
  </si>
  <si>
    <t>eTable 6. Base case summary inputs, results, and threshold analysis</t>
  </si>
  <si>
    <t>Analysis samples, inclusion/exclusion criteria, groupwise differences, completion</t>
  </si>
  <si>
    <t>Societal perspective</t>
  </si>
  <si>
    <t>Payer perspective</t>
  </si>
  <si>
    <t>Program cost per child: Societal</t>
  </si>
  <si>
    <t>Total program cost per cohort: Societal</t>
  </si>
  <si>
    <t>Lifetime cost per CM case: Societal</t>
  </si>
  <si>
    <t>Total program benefit per cohort: Societal</t>
  </si>
  <si>
    <t>Net cost: Societal</t>
  </si>
  <si>
    <t>Program benefit per participant: Societal</t>
  </si>
  <si>
    <t>Net cost per incident CM case avoided: Societal</t>
  </si>
  <si>
    <t>Benefit/cost ratio: Societal</t>
  </si>
  <si>
    <t>Program cost per child: Payer</t>
  </si>
  <si>
    <t>Total program cost per cohort: Payer</t>
  </si>
  <si>
    <t>Lifetime cost per CM case: Payer</t>
  </si>
  <si>
    <t>Total program benefit per cohort: Payer</t>
  </si>
  <si>
    <t>Net cost: Payer</t>
  </si>
  <si>
    <t>Program benefit per participant: Payer</t>
  </si>
  <si>
    <t>Net cost per incident CM case avoided: Payer</t>
  </si>
  <si>
    <t>Benefit/cost ratio: Payer</t>
  </si>
  <si>
    <t>Estimated CM incidence in the cohort without program (% of population) (see sensitivity analysis results for state-level adjustment)</t>
  </si>
  <si>
    <r>
      <rPr>
        <u/>
        <sz val="9"/>
        <rFont val="Calibri"/>
        <family val="2"/>
        <scheme val="minor"/>
      </rPr>
      <t xml:space="preserve">Program cost: </t>
    </r>
    <r>
      <rPr>
        <sz val="9"/>
        <rFont val="Calibri"/>
        <family val="2"/>
        <scheme val="minor"/>
      </rPr>
      <t>Maximum program cost per child/family</t>
    </r>
  </si>
  <si>
    <r>
      <rPr>
        <u/>
        <sz val="9"/>
        <rFont val="Calibri"/>
        <family val="2"/>
        <scheme val="minor"/>
      </rPr>
      <t xml:space="preserve">Program completion: </t>
    </r>
    <r>
      <rPr>
        <sz val="9"/>
        <rFont val="Calibri"/>
        <family val="2"/>
        <scheme val="minor"/>
      </rPr>
      <t>Minimum proportion of children/families completing program</t>
    </r>
  </si>
  <si>
    <r>
      <rPr>
        <u/>
        <sz val="9"/>
        <rFont val="Calibri"/>
        <family val="2"/>
        <scheme val="minor"/>
      </rPr>
      <t xml:space="preserve">Program effectiveness: </t>
    </r>
    <r>
      <rPr>
        <sz val="9"/>
        <rFont val="Calibri"/>
        <family val="2"/>
        <scheme val="minor"/>
      </rPr>
      <t>Minimum reduction in incident CM cases in the cohort</t>
    </r>
  </si>
  <si>
    <r>
      <rPr>
        <u/>
        <sz val="9"/>
        <rFont val="Calibri"/>
        <family val="2"/>
        <scheme val="minor"/>
      </rPr>
      <t>Actual CM incidence</t>
    </r>
    <r>
      <rPr>
        <sz val="9"/>
        <rFont val="Calibri"/>
        <family val="2"/>
        <scheme val="minor"/>
      </rPr>
      <t>:
Minimum rate per 1,000 children in the cohort</t>
    </r>
  </si>
  <si>
    <t>Child-Parent Centers: Preschool only program cost, Payer</t>
  </si>
  <si>
    <t>Child-Parent Centers: Preschool + schoolage program cost, Payer</t>
  </si>
  <si>
    <t>Nurse-Family Partnership: Program cost, Payer</t>
  </si>
  <si>
    <t>Child-Parent Centers: Preschool only program cost, Societal</t>
  </si>
  <si>
    <t>Child-Parent Centers: Preschool + schoolage program cost, Societal</t>
  </si>
  <si>
    <t>Nurse-Family Partnership: Program cost, Societal</t>
  </si>
  <si>
    <t>Included in payer impact (2013 USD)</t>
  </si>
  <si>
    <t>Included in societal impact (2013 USD)</t>
  </si>
  <si>
    <t>Societal impact</t>
  </si>
  <si>
    <t xml:space="preserve">Average net Payer and Societal cost per incident of child maltreatment case averted by program and state </t>
  </si>
  <si>
    <t>Payer impact</t>
  </si>
  <si>
    <t>eTable 3. Average lifetime cost per victim of fatal and nonfatal child abuse and neglect case used in the economic evaluation</t>
  </si>
  <si>
    <t>Base case summary inputs and results</t>
  </si>
  <si>
    <t>eTable 7. Sensitivity analysis demonstrating the difference between applying a state-level adjustment to the substantiated child abuse and neglect rates observed among control cohorts in reference studies versus no state adjustment (i.e., base case).</t>
  </si>
  <si>
    <t>eTable 1. Data inputs by state</t>
  </si>
  <si>
    <t>Adjustment: NFP program cost per child to current dollars (2010 New York to current by state)</t>
  </si>
  <si>
    <t>BEA interactive tables &gt; Regional data, GDP &amp; Personal Income &gt; Annual GDP by state &gt; Quantity indices for real GDP &gt; Industry = All</t>
  </si>
  <si>
    <t>BEA interactive tables &gt; Regional data, GDP &amp; Personal Income &gt; Annual GDP by state &gt; Quantity indices for real GDP &gt; Industry = Educational services, health care, and social assistance</t>
  </si>
  <si>
    <t>Regional price parities by stae</t>
  </si>
  <si>
    <t>US Bureau of Economic Analysis GDP level in current dollars, index</t>
  </si>
  <si>
    <t>BEA interactive tables &gt; Regional data, GDP &amp; Personal Income &gt; Real personal income and regional price parities &gt; Regional price parities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</si>
</sst>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_(* #,##0.000000_);_(* \(#,##0.000000\);_(* &quot;-&quot;??_);_(@_)"/>
    <numFmt numFmtId="168" formatCode="_(* #,##0.000_);_(* \(#,##0.000\);_(* &quot;-&quot;??_);_(@_)"/>
    <numFmt numFmtId="169" formatCode="0.0%"/>
    <numFmt numFmtId="170" formatCode="_(* #,##0.0_);_(* \(#,##0.0\);_(* &quot;-&quot;??_);_(@_)"/>
    <numFmt numFmtId="171" formatCode="&quot;$&quot;#,##0"/>
    <numFmt numFmtId="172" formatCode="_(* #,##0.0000_);_(* \(#,##0.0000\);_(* &quot;-&quot;??_);_(@_)"/>
    <numFmt numFmtId="173" formatCode="&quot;$&quot;#,##0.00"/>
    <numFmt numFmtId="174" formatCode="0.0"/>
  </numFmts>
  <fonts count="24" x14ac:knownFonts="1">
    <font>
      <sz val="11"/>
      <color theme="1"/>
      <name val="Calibri"/>
      <family val="2"/>
      <scheme val="minor"/>
    </font>
    <font>
      <b/>
      <sz val="14"/>
      <color theme="1"/>
      <name val="Calibri"/>
      <family val="2"/>
      <scheme val="minor"/>
    </font>
    <font>
      <b/>
      <sz val="13"/>
      <color theme="3"/>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sz val="9"/>
      <color theme="1"/>
      <name val="Calibri"/>
      <family val="2"/>
      <scheme val="minor"/>
    </font>
    <font>
      <sz val="9"/>
      <name val="Calibri"/>
      <family val="2"/>
      <scheme val="minor"/>
    </font>
    <font>
      <sz val="9"/>
      <color rgb="FFFF0000"/>
      <name val="Calibri"/>
      <family val="2"/>
      <scheme val="minor"/>
    </font>
    <font>
      <b/>
      <sz val="9"/>
      <color theme="3"/>
      <name val="Calibri"/>
      <family val="2"/>
      <scheme val="minor"/>
    </font>
    <font>
      <sz val="9"/>
      <color theme="0" tint="-0.499984740745262"/>
      <name val="Calibri"/>
      <family val="2"/>
      <scheme val="minor"/>
    </font>
    <font>
      <b/>
      <sz val="9"/>
      <color theme="1"/>
      <name val="Calibri"/>
      <family val="2"/>
      <scheme val="minor"/>
    </font>
    <font>
      <u/>
      <sz val="9"/>
      <color theme="1"/>
      <name val="Calibri"/>
      <family val="2"/>
      <scheme val="minor"/>
    </font>
    <font>
      <sz val="9"/>
      <color indexed="25"/>
      <name val="Tahoma"/>
      <family val="2"/>
    </font>
    <font>
      <b/>
      <sz val="9"/>
      <color rgb="FFFF0000"/>
      <name val="Calibri"/>
      <family val="2"/>
      <scheme val="minor"/>
    </font>
    <font>
      <sz val="11"/>
      <name val="Calibri"/>
      <family val="2"/>
      <scheme val="minor"/>
    </font>
    <font>
      <b/>
      <sz val="12"/>
      <color theme="1"/>
      <name val="Calibri"/>
      <family val="2"/>
      <scheme val="minor"/>
    </font>
    <font>
      <sz val="9"/>
      <color indexed="81"/>
      <name val="Tahoma"/>
      <charset val="1"/>
    </font>
    <font>
      <b/>
      <sz val="14"/>
      <name val="Calibri"/>
      <family val="2"/>
      <scheme val="minor"/>
    </font>
    <font>
      <b/>
      <sz val="12"/>
      <name val="Calibri"/>
      <family val="2"/>
      <scheme val="minor"/>
    </font>
    <font>
      <b/>
      <sz val="9"/>
      <name val="Calibri"/>
      <family val="2"/>
      <scheme val="minor"/>
    </font>
    <font>
      <u/>
      <sz val="9"/>
      <name val="Calibri"/>
      <family val="2"/>
      <scheme val="minor"/>
    </font>
    <font>
      <sz val="10"/>
      <name val="Arial"/>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0" borderId="0"/>
    <xf numFmtId="9" fontId="3" fillId="0" borderId="0" applyFont="0" applyFill="0" applyBorder="0" applyAlignment="0" applyProtection="0"/>
    <xf numFmtId="0" fontId="23" fillId="0" borderId="0"/>
  </cellStyleXfs>
  <cellXfs count="539">
    <xf numFmtId="0" fontId="0" fillId="0" borderId="0" xfId="0"/>
    <xf numFmtId="0" fontId="0" fillId="2" borderId="0" xfId="0" applyFill="1"/>
    <xf numFmtId="0" fontId="0" fillId="0" borderId="0" xfId="0" applyFill="1"/>
    <xf numFmtId="0" fontId="2" fillId="2" borderId="0" xfId="0" applyFont="1" applyFill="1" applyAlignment="1">
      <alignment horizontal="left" vertical="center" wrapText="1" indent="2"/>
    </xf>
    <xf numFmtId="0" fontId="0" fillId="2" borderId="0" xfId="0" applyFill="1" applyBorder="1"/>
    <xf numFmtId="0" fontId="0" fillId="2" borderId="0" xfId="0" applyFill="1" applyBorder="1" applyAlignment="1">
      <alignment vertical="center"/>
    </xf>
    <xf numFmtId="0" fontId="7" fillId="2" borderId="1" xfId="0" applyFont="1" applyFill="1" applyBorder="1"/>
    <xf numFmtId="0" fontId="2" fillId="2" borderId="0" xfId="0" applyFont="1" applyFill="1" applyBorder="1" applyAlignment="1">
      <alignment horizontal="left" vertical="center" wrapText="1" indent="2"/>
    </xf>
    <xf numFmtId="0" fontId="2" fillId="2" borderId="0" xfId="0" applyFont="1" applyFill="1" applyBorder="1" applyAlignment="1">
      <alignment horizontal="center" vertical="center" wrapText="1"/>
    </xf>
    <xf numFmtId="164" fontId="7" fillId="2" borderId="0" xfId="1" applyNumberFormat="1" applyFont="1" applyFill="1" applyBorder="1" applyAlignment="1">
      <alignment vertical="center"/>
    </xf>
    <xf numFmtId="0" fontId="7" fillId="2" borderId="0" xfId="0" applyFont="1" applyFill="1" applyBorder="1" applyAlignment="1">
      <alignment vertical="center"/>
    </xf>
    <xf numFmtId="164" fontId="7" fillId="2" borderId="1" xfId="1" applyNumberFormat="1" applyFont="1" applyFill="1" applyBorder="1" applyAlignment="1">
      <alignment vertical="center"/>
    </xf>
    <xf numFmtId="0" fontId="7" fillId="2" borderId="1" xfId="0" applyFont="1" applyFill="1" applyBorder="1" applyAlignment="1">
      <alignment vertical="center"/>
    </xf>
    <xf numFmtId="0" fontId="7" fillId="2" borderId="0" xfId="0" applyFont="1" applyFill="1"/>
    <xf numFmtId="0" fontId="8" fillId="3" borderId="0" xfId="0" applyFont="1" applyFill="1" applyBorder="1" applyAlignment="1">
      <alignment vertical="top"/>
    </xf>
    <xf numFmtId="0" fontId="7" fillId="2" borderId="0" xfId="0" applyFont="1" applyFill="1" applyBorder="1" applyAlignment="1">
      <alignment vertical="center" wrapText="1"/>
    </xf>
    <xf numFmtId="0" fontId="7" fillId="2" borderId="0" xfId="0" applyFont="1" applyFill="1" applyAlignment="1">
      <alignment vertical="center" wrapText="1"/>
    </xf>
    <xf numFmtId="0" fontId="11" fillId="2" borderId="0" xfId="0" applyFont="1" applyFill="1"/>
    <xf numFmtId="1" fontId="11" fillId="2" borderId="0" xfId="0" applyNumberFormat="1" applyFont="1" applyFill="1"/>
    <xf numFmtId="0" fontId="7" fillId="3" borderId="3" xfId="0" applyFont="1" applyFill="1" applyBorder="1" applyAlignment="1"/>
    <xf numFmtId="0" fontId="7" fillId="2" borderId="0" xfId="0" applyFont="1" applyFill="1" applyAlignment="1"/>
    <xf numFmtId="0" fontId="0" fillId="2" borderId="0" xfId="0" applyFill="1" applyAlignment="1"/>
    <xf numFmtId="167" fontId="7" fillId="2" borderId="0" xfId="0" applyNumberFormat="1" applyFont="1" applyFill="1" applyAlignment="1"/>
    <xf numFmtId="0" fontId="7" fillId="2" borderId="7" xfId="0" applyFont="1" applyFill="1" applyBorder="1" applyAlignment="1">
      <alignment vertical="center"/>
    </xf>
    <xf numFmtId="1" fontId="8" fillId="0" borderId="0" xfId="0" applyNumberFormat="1" applyFont="1" applyBorder="1"/>
    <xf numFmtId="1" fontId="8" fillId="0" borderId="1" xfId="0" applyNumberFormat="1" applyFont="1" applyBorder="1"/>
    <xf numFmtId="168" fontId="7" fillId="2" borderId="1" xfId="2" applyNumberFormat="1" applyFont="1" applyFill="1" applyBorder="1" applyAlignment="1">
      <alignment vertical="center"/>
    </xf>
    <xf numFmtId="166" fontId="8" fillId="0" borderId="0" xfId="0" applyNumberFormat="1" applyFont="1" applyFill="1" applyBorder="1" applyAlignment="1">
      <alignment vertical="top"/>
    </xf>
    <xf numFmtId="44" fontId="0" fillId="2" borderId="0" xfId="0" applyNumberFormat="1" applyFill="1"/>
    <xf numFmtId="0" fontId="8" fillId="0" borderId="0" xfId="0" applyFont="1" applyFill="1" applyBorder="1" applyAlignment="1">
      <alignment vertical="top"/>
    </xf>
    <xf numFmtId="15" fontId="8" fillId="3" borderId="0" xfId="0" applyNumberFormat="1" applyFont="1" applyFill="1" applyBorder="1" applyAlignment="1">
      <alignment horizontal="left" vertical="top"/>
    </xf>
    <xf numFmtId="0" fontId="7" fillId="2" borderId="3" xfId="0" applyFont="1" applyFill="1" applyBorder="1" applyAlignment="1">
      <alignmen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vertical="center"/>
    </xf>
    <xf numFmtId="0" fontId="7" fillId="2" borderId="8" xfId="0" applyFont="1" applyFill="1" applyBorder="1"/>
    <xf numFmtId="0" fontId="7" fillId="2" borderId="9" xfId="0" applyFont="1" applyFill="1" applyBorder="1" applyAlignment="1">
      <alignment vertical="center"/>
    </xf>
    <xf numFmtId="0" fontId="7" fillId="2" borderId="5"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wrapText="1"/>
    </xf>
    <xf numFmtId="169" fontId="7" fillId="2" borderId="3" xfId="4" applyNumberFormat="1" applyFont="1" applyFill="1" applyBorder="1" applyAlignment="1">
      <alignment horizontal="left" vertical="center" wrapText="1"/>
    </xf>
    <xf numFmtId="43" fontId="7" fillId="2" borderId="0" xfId="0" applyNumberFormat="1" applyFont="1" applyFill="1"/>
    <xf numFmtId="15" fontId="8" fillId="3" borderId="0" xfId="0" applyNumberFormat="1" applyFont="1" applyFill="1" applyBorder="1" applyAlignment="1">
      <alignment vertical="top"/>
    </xf>
    <xf numFmtId="43" fontId="7" fillId="2" borderId="0" xfId="2" applyNumberFormat="1" applyFont="1" applyFill="1" applyBorder="1" applyAlignment="1">
      <alignment vertical="center"/>
    </xf>
    <xf numFmtId="0" fontId="10" fillId="2" borderId="0" xfId="0" applyFont="1" applyFill="1" applyBorder="1" applyAlignment="1">
      <alignment horizontal="left" vertical="center" wrapText="1" indent="2"/>
    </xf>
    <xf numFmtId="0" fontId="7" fillId="3" borderId="10" xfId="0" applyFont="1" applyFill="1" applyBorder="1" applyAlignment="1">
      <alignment vertical="center" wrapText="1"/>
    </xf>
    <xf numFmtId="164" fontId="8" fillId="0" borderId="0" xfId="1" applyNumberFormat="1" applyFont="1" applyFill="1" applyBorder="1" applyAlignment="1">
      <alignment vertical="top"/>
    </xf>
    <xf numFmtId="164" fontId="8" fillId="0" borderId="1" xfId="1" applyNumberFormat="1" applyFont="1" applyFill="1" applyBorder="1" applyAlignment="1">
      <alignment vertical="top"/>
    </xf>
    <xf numFmtId="0" fontId="8" fillId="3" borderId="5" xfId="0" applyFont="1" applyFill="1" applyBorder="1" applyAlignment="1">
      <alignment vertical="top"/>
    </xf>
    <xf numFmtId="15" fontId="8" fillId="3" borderId="5" xfId="0" applyNumberFormat="1" applyFont="1" applyFill="1" applyBorder="1" applyAlignment="1">
      <alignment horizontal="left" vertical="top"/>
    </xf>
    <xf numFmtId="0" fontId="7" fillId="3" borderId="11" xfId="0" applyFont="1" applyFill="1" applyBorder="1" applyAlignment="1">
      <alignment vertical="center" wrapText="1"/>
    </xf>
    <xf numFmtId="0" fontId="8" fillId="2" borderId="7" xfId="0" applyFont="1" applyFill="1" applyBorder="1"/>
    <xf numFmtId="0" fontId="8" fillId="2" borderId="1" xfId="0" applyFont="1" applyFill="1" applyBorder="1"/>
    <xf numFmtId="165" fontId="8" fillId="2" borderId="1" xfId="2" applyNumberFormat="1" applyFont="1" applyFill="1" applyBorder="1"/>
    <xf numFmtId="0" fontId="8" fillId="2" borderId="1" xfId="0" applyFont="1" applyFill="1" applyBorder="1" applyAlignment="1"/>
    <xf numFmtId="165" fontId="8" fillId="2" borderId="1" xfId="2" applyNumberFormat="1" applyFont="1" applyFill="1" applyBorder="1" applyAlignment="1">
      <alignment wrapText="1"/>
    </xf>
    <xf numFmtId="168" fontId="8" fillId="2" borderId="1" xfId="2" applyNumberFormat="1" applyFont="1" applyFill="1" applyBorder="1" applyAlignment="1">
      <alignment vertical="center"/>
    </xf>
    <xf numFmtId="168" fontId="8" fillId="2" borderId="8" xfId="2" applyNumberFormat="1" applyFont="1" applyFill="1" applyBorder="1" applyAlignment="1">
      <alignment horizontal="left" vertical="center" indent="1"/>
    </xf>
    <xf numFmtId="9" fontId="7" fillId="2" borderId="1" xfId="0" applyNumberFormat="1" applyFont="1" applyFill="1" applyBorder="1" applyAlignment="1">
      <alignment horizontal="left" vertical="top"/>
    </xf>
    <xf numFmtId="0" fontId="8" fillId="3" borderId="3" xfId="0" applyFont="1" applyFill="1" applyBorder="1" applyAlignment="1">
      <alignment vertical="top"/>
    </xf>
    <xf numFmtId="0" fontId="8" fillId="3" borderId="0" xfId="0" applyFont="1" applyFill="1" applyBorder="1"/>
    <xf numFmtId="0" fontId="8" fillId="3" borderId="3" xfId="0" applyFont="1" applyFill="1" applyBorder="1" applyAlignment="1"/>
    <xf numFmtId="1" fontId="8" fillId="0" borderId="0" xfId="0" applyNumberFormat="1" applyFont="1" applyFill="1" applyBorder="1" applyAlignment="1">
      <alignment vertical="top"/>
    </xf>
    <xf numFmtId="0" fontId="8" fillId="3" borderId="0" xfId="0" applyFont="1" applyFill="1" applyBorder="1" applyAlignment="1">
      <alignment wrapText="1"/>
    </xf>
    <xf numFmtId="166" fontId="8" fillId="0" borderId="6" xfId="0" applyNumberFormat="1" applyFont="1" applyBorder="1"/>
    <xf numFmtId="1" fontId="8" fillId="0" borderId="5" xfId="0" applyNumberFormat="1" applyFont="1" applyBorder="1"/>
    <xf numFmtId="1" fontId="8" fillId="0" borderId="7" xfId="0" applyNumberFormat="1" applyFont="1" applyBorder="1"/>
    <xf numFmtId="166" fontId="8" fillId="0" borderId="8" xfId="0" applyNumberFormat="1" applyFont="1" applyBorder="1"/>
    <xf numFmtId="0" fontId="8" fillId="3" borderId="0" xfId="0" applyFont="1" applyFill="1" applyBorder="1" applyAlignment="1">
      <alignment vertical="top" wrapText="1"/>
    </xf>
    <xf numFmtId="0" fontId="8" fillId="3" borderId="3" xfId="0" applyFont="1" applyFill="1" applyBorder="1" applyAlignment="1">
      <alignment vertical="center" wrapText="1"/>
    </xf>
    <xf numFmtId="0" fontId="8" fillId="3" borderId="3" xfId="0" applyFont="1" applyFill="1" applyBorder="1" applyAlignment="1">
      <alignment horizontal="left" vertical="center" wrapText="1"/>
    </xf>
    <xf numFmtId="15" fontId="8" fillId="3" borderId="3" xfId="0" applyNumberFormat="1" applyFont="1" applyFill="1" applyBorder="1" applyAlignment="1">
      <alignment vertical="center" wrapText="1"/>
    </xf>
    <xf numFmtId="15" fontId="8" fillId="3" borderId="4" xfId="0" applyNumberFormat="1" applyFont="1" applyFill="1" applyBorder="1" applyAlignment="1">
      <alignment vertical="center" wrapText="1"/>
    </xf>
    <xf numFmtId="164" fontId="8" fillId="2" borderId="1" xfId="1" applyNumberFormat="1" applyFont="1" applyFill="1" applyBorder="1"/>
    <xf numFmtId="165" fontId="7" fillId="0" borderId="1" xfId="2" applyNumberFormat="1" applyFont="1" applyFill="1" applyBorder="1"/>
    <xf numFmtId="0" fontId="8" fillId="0" borderId="1" xfId="0" applyFont="1" applyFill="1" applyBorder="1"/>
    <xf numFmtId="168" fontId="8" fillId="2" borderId="1" xfId="2" applyNumberFormat="1" applyFont="1" applyFill="1" applyBorder="1" applyAlignment="1">
      <alignment horizontal="left" vertical="center" indent="1"/>
    </xf>
    <xf numFmtId="168" fontId="7" fillId="2" borderId="10" xfId="2" applyNumberFormat="1" applyFont="1" applyFill="1" applyBorder="1" applyAlignment="1">
      <alignment vertical="center"/>
    </xf>
    <xf numFmtId="168" fontId="8" fillId="2" borderId="10" xfId="2" applyNumberFormat="1" applyFont="1" applyFill="1" applyBorder="1" applyAlignment="1">
      <alignment horizontal="left" vertical="center" indent="1"/>
    </xf>
    <xf numFmtId="168" fontId="8" fillId="2" borderId="11" xfId="2" applyNumberFormat="1" applyFont="1" applyFill="1" applyBorder="1" applyAlignment="1">
      <alignment horizontal="left" vertical="center" indent="1"/>
    </xf>
    <xf numFmtId="0" fontId="7" fillId="2" borderId="10" xfId="0" applyFont="1" applyFill="1" applyBorder="1" applyAlignment="1">
      <alignment vertical="center"/>
    </xf>
    <xf numFmtId="170" fontId="7" fillId="2" borderId="0" xfId="0" applyNumberFormat="1" applyFont="1" applyFill="1" applyAlignment="1"/>
    <xf numFmtId="168" fontId="8" fillId="0" borderId="0" xfId="2" applyNumberFormat="1" applyFont="1" applyFill="1" applyBorder="1" applyAlignment="1">
      <alignment vertical="top"/>
    </xf>
    <xf numFmtId="0" fontId="7" fillId="5" borderId="9" xfId="0" applyFont="1" applyFill="1" applyBorder="1" applyAlignment="1">
      <alignment vertical="center" wrapText="1"/>
    </xf>
    <xf numFmtId="0" fontId="7" fillId="5" borderId="10" xfId="0" applyFont="1" applyFill="1" applyBorder="1" applyAlignment="1">
      <alignment vertical="center" wrapText="1"/>
    </xf>
    <xf numFmtId="0" fontId="7" fillId="5" borderId="10" xfId="0" applyFont="1" applyFill="1" applyBorder="1" applyAlignment="1">
      <alignment wrapText="1"/>
    </xf>
    <xf numFmtId="0" fontId="7" fillId="5" borderId="11" xfId="0" applyFont="1" applyFill="1" applyBorder="1" applyAlignment="1">
      <alignment wrapText="1"/>
    </xf>
    <xf numFmtId="164" fontId="7" fillId="2" borderId="6" xfId="0" applyNumberFormat="1" applyFont="1" applyFill="1" applyBorder="1" applyAlignment="1">
      <alignment vertical="center"/>
    </xf>
    <xf numFmtId="164" fontId="7" fillId="2" borderId="8" xfId="0" applyNumberFormat="1" applyFont="1" applyFill="1" applyBorder="1" applyAlignment="1">
      <alignment vertical="center"/>
    </xf>
    <xf numFmtId="164" fontId="8" fillId="2" borderId="8" xfId="1" applyNumberFormat="1" applyFont="1" applyFill="1" applyBorder="1"/>
    <xf numFmtId="0" fontId="12" fillId="3" borderId="9" xfId="0" applyFont="1" applyFill="1" applyBorder="1" applyAlignment="1">
      <alignment vertical="center"/>
    </xf>
    <xf numFmtId="0" fontId="12" fillId="4" borderId="9" xfId="0" applyFont="1" applyFill="1" applyBorder="1" applyAlignment="1">
      <alignment vertical="center"/>
    </xf>
    <xf numFmtId="0" fontId="10" fillId="4" borderId="10" xfId="0" applyFont="1" applyFill="1" applyBorder="1" applyAlignment="1">
      <alignment horizontal="left" vertical="center" wrapText="1" indent="2"/>
    </xf>
    <xf numFmtId="0" fontId="10" fillId="4" borderId="11" xfId="0" applyFont="1" applyFill="1" applyBorder="1" applyAlignment="1">
      <alignment horizontal="left" vertical="center" wrapText="1" indent="2"/>
    </xf>
    <xf numFmtId="0" fontId="7" fillId="3" borderId="10" xfId="0" applyFont="1" applyFill="1" applyBorder="1" applyAlignment="1">
      <alignment vertical="center"/>
    </xf>
    <xf numFmtId="0" fontId="7" fillId="5" borderId="9" xfId="0" applyFont="1" applyFill="1" applyBorder="1" applyAlignment="1">
      <alignment horizontal="left" wrapText="1"/>
    </xf>
    <xf numFmtId="0" fontId="7" fillId="5" borderId="10" xfId="0" applyFont="1" applyFill="1" applyBorder="1" applyAlignment="1">
      <alignment horizontal="left" wrapText="1"/>
    </xf>
    <xf numFmtId="0" fontId="7" fillId="5" borderId="11" xfId="0" applyFont="1" applyFill="1" applyBorder="1" applyAlignment="1">
      <alignment horizontal="left" wrapText="1"/>
    </xf>
    <xf numFmtId="0" fontId="7" fillId="2" borderId="3"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3" xfId="0" applyFont="1" applyFill="1" applyBorder="1" applyAlignment="1">
      <alignment horizontal="left" vertical="top" wrapText="1"/>
    </xf>
    <xf numFmtId="164" fontId="7" fillId="2" borderId="3" xfId="1" applyNumberFormat="1" applyFont="1" applyFill="1" applyBorder="1" applyAlignment="1">
      <alignment vertical="center"/>
    </xf>
    <xf numFmtId="164" fontId="7" fillId="2" borderId="4" xfId="1" applyNumberFormat="1" applyFont="1" applyFill="1" applyBorder="1" applyAlignment="1">
      <alignment vertical="center"/>
    </xf>
    <xf numFmtId="0" fontId="13" fillId="2" borderId="5" xfId="0" applyFont="1" applyFill="1" applyBorder="1" applyAlignment="1">
      <alignment vertical="center"/>
    </xf>
    <xf numFmtId="164" fontId="7" fillId="2" borderId="6" xfId="1" applyNumberFormat="1" applyFont="1" applyFill="1" applyBorder="1" applyAlignment="1">
      <alignment vertical="center"/>
    </xf>
    <xf numFmtId="0" fontId="7" fillId="2" borderId="1" xfId="0" applyFont="1" applyFill="1" applyBorder="1" applyAlignment="1">
      <alignment vertical="center" wrapText="1"/>
    </xf>
    <xf numFmtId="164" fontId="7" fillId="2" borderId="8" xfId="1" applyNumberFormat="1" applyFont="1" applyFill="1" applyBorder="1" applyAlignment="1">
      <alignment vertical="center"/>
    </xf>
    <xf numFmtId="0" fontId="7" fillId="2" borderId="1" xfId="0" applyFont="1" applyFill="1" applyBorder="1" applyAlignment="1">
      <alignment horizontal="left" vertical="top"/>
    </xf>
    <xf numFmtId="0" fontId="7" fillId="2" borderId="1" xfId="0" applyFont="1" applyFill="1" applyBorder="1" applyAlignment="1">
      <alignment horizontal="left" vertical="top"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169" fontId="8" fillId="0" borderId="5" xfId="4" applyNumberFormat="1" applyFont="1" applyFill="1" applyBorder="1" applyAlignment="1">
      <alignment vertical="top"/>
    </xf>
    <xf numFmtId="169" fontId="8" fillId="0" borderId="7" xfId="4" applyNumberFormat="1" applyFont="1" applyFill="1" applyBorder="1" applyAlignment="1">
      <alignment vertical="top"/>
    </xf>
    <xf numFmtId="44" fontId="0" fillId="2" borderId="0" xfId="0" applyNumberFormat="1" applyFill="1" applyBorder="1"/>
    <xf numFmtId="171" fontId="7" fillId="0" borderId="0" xfId="0" applyNumberFormat="1" applyFont="1"/>
    <xf numFmtId="0" fontId="7" fillId="2" borderId="1" xfId="0" applyFont="1" applyFill="1" applyBorder="1" applyAlignment="1">
      <alignment horizontal="left" vertical="top"/>
    </xf>
    <xf numFmtId="0" fontId="7" fillId="2" borderId="1" xfId="0" applyFont="1" applyFill="1" applyBorder="1" applyAlignment="1">
      <alignment horizontal="left" vertical="top" wrapText="1"/>
    </xf>
    <xf numFmtId="168" fontId="8" fillId="0" borderId="6" xfId="2" applyNumberFormat="1" applyFont="1" applyFill="1" applyBorder="1" applyAlignment="1">
      <alignment vertical="top"/>
    </xf>
    <xf numFmtId="168" fontId="8" fillId="0" borderId="6" xfId="2" applyNumberFormat="1" applyFont="1" applyBorder="1" applyAlignment="1">
      <alignment vertical="top"/>
    </xf>
    <xf numFmtId="168" fontId="8" fillId="0" borderId="8" xfId="2" applyNumberFormat="1" applyFont="1" applyBorder="1" applyAlignment="1">
      <alignment vertical="top"/>
    </xf>
    <xf numFmtId="0" fontId="7" fillId="0" borderId="9" xfId="0" applyFont="1" applyFill="1" applyBorder="1" applyAlignment="1">
      <alignment horizontal="left" wrapText="1"/>
    </xf>
    <xf numFmtId="0" fontId="0" fillId="0" borderId="0" xfId="0" applyFill="1" applyBorder="1"/>
    <xf numFmtId="0" fontId="7" fillId="2" borderId="5" xfId="0" applyFont="1" applyFill="1" applyBorder="1"/>
    <xf numFmtId="165" fontId="7" fillId="3" borderId="5" xfId="2" applyNumberFormat="1" applyFont="1" applyFill="1" applyBorder="1" applyAlignment="1">
      <alignment horizontal="center"/>
    </xf>
    <xf numFmtId="165" fontId="7" fillId="2" borderId="6" xfId="2" applyNumberFormat="1" applyFont="1" applyFill="1" applyBorder="1" applyAlignment="1">
      <alignment horizontal="center"/>
    </xf>
    <xf numFmtId="165" fontId="7" fillId="3" borderId="0" xfId="2" applyNumberFormat="1" applyFont="1" applyFill="1" applyBorder="1" applyAlignment="1">
      <alignment horizontal="center"/>
    </xf>
    <xf numFmtId="171" fontId="7" fillId="3" borderId="0" xfId="0" applyNumberFormat="1" applyFont="1" applyFill="1" applyBorder="1" applyAlignment="1">
      <alignment horizontal="center"/>
    </xf>
    <xf numFmtId="171" fontId="7" fillId="2" borderId="6" xfId="0" applyNumberFormat="1" applyFont="1" applyFill="1" applyBorder="1" applyAlignment="1">
      <alignment horizontal="center"/>
    </xf>
    <xf numFmtId="171" fontId="0" fillId="0" borderId="0" xfId="0" applyNumberFormat="1"/>
    <xf numFmtId="0" fontId="7" fillId="2" borderId="7" xfId="0" applyFont="1" applyFill="1" applyBorder="1"/>
    <xf numFmtId="165" fontId="7" fillId="3" borderId="7" xfId="2" applyNumberFormat="1" applyFont="1" applyFill="1" applyBorder="1" applyAlignment="1">
      <alignment horizontal="center"/>
    </xf>
    <xf numFmtId="165" fontId="7" fillId="2" borderId="8" xfId="2" applyNumberFormat="1" applyFont="1" applyFill="1" applyBorder="1" applyAlignment="1">
      <alignment horizontal="center"/>
    </xf>
    <xf numFmtId="165" fontId="7" fillId="3" borderId="1" xfId="2" applyNumberFormat="1" applyFont="1" applyFill="1" applyBorder="1" applyAlignment="1">
      <alignment horizontal="center"/>
    </xf>
    <xf numFmtId="171" fontId="7" fillId="3" borderId="1" xfId="0" applyNumberFormat="1" applyFont="1" applyFill="1" applyBorder="1" applyAlignment="1">
      <alignment horizontal="center"/>
    </xf>
    <xf numFmtId="171" fontId="7" fillId="2" borderId="8" xfId="0" applyNumberFormat="1" applyFont="1" applyFill="1" applyBorder="1" applyAlignment="1">
      <alignment horizontal="center"/>
    </xf>
    <xf numFmtId="9" fontId="8" fillId="3" borderId="9" xfId="4" applyFont="1" applyFill="1" applyBorder="1" applyAlignment="1">
      <alignment horizontal="center" vertical="center" wrapText="1"/>
    </xf>
    <xf numFmtId="0" fontId="16" fillId="0" borderId="10" xfId="0" applyFont="1" applyFill="1" applyBorder="1"/>
    <xf numFmtId="9" fontId="8" fillId="3" borderId="10" xfId="4" applyFont="1" applyFill="1" applyBorder="1" applyAlignment="1">
      <alignment horizontal="center" vertical="center" wrapText="1"/>
    </xf>
    <xf numFmtId="173" fontId="7" fillId="0" borderId="11" xfId="0" applyNumberFormat="1" applyFont="1" applyFill="1" applyBorder="1" applyAlignment="1">
      <alignment horizontal="center" vertical="center" wrapText="1"/>
    </xf>
    <xf numFmtId="173" fontId="7" fillId="0" borderId="1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11" xfId="0" applyFill="1" applyBorder="1"/>
    <xf numFmtId="0" fontId="7" fillId="2" borderId="2" xfId="0" applyFont="1" applyFill="1" applyBorder="1"/>
    <xf numFmtId="165" fontId="7" fillId="3" borderId="2" xfId="2" applyNumberFormat="1" applyFont="1" applyFill="1" applyBorder="1" applyAlignment="1">
      <alignment horizontal="center"/>
    </xf>
    <xf numFmtId="165" fontId="7" fillId="2" borderId="4" xfId="2" applyNumberFormat="1" applyFont="1" applyFill="1" applyBorder="1" applyAlignment="1">
      <alignment horizontal="center"/>
    </xf>
    <xf numFmtId="165" fontId="7" fillId="3" borderId="3" xfId="2" applyNumberFormat="1" applyFont="1" applyFill="1" applyBorder="1" applyAlignment="1">
      <alignment horizontal="center"/>
    </xf>
    <xf numFmtId="171" fontId="7" fillId="3" borderId="3" xfId="0" applyNumberFormat="1" applyFont="1" applyFill="1" applyBorder="1" applyAlignment="1">
      <alignment horizontal="center"/>
    </xf>
    <xf numFmtId="171" fontId="7" fillId="2" borderId="4" xfId="0" applyNumberFormat="1" applyFont="1" applyFill="1" applyBorder="1" applyAlignment="1">
      <alignment horizontal="center"/>
    </xf>
    <xf numFmtId="0" fontId="1" fillId="2" borderId="0" xfId="0" applyFont="1" applyFill="1"/>
    <xf numFmtId="0" fontId="13" fillId="2" borderId="2" xfId="0" applyFont="1" applyFill="1" applyBorder="1" applyAlignment="1">
      <alignment vertical="center"/>
    </xf>
    <xf numFmtId="0" fontId="7" fillId="2" borderId="3" xfId="0" applyFont="1" applyFill="1" applyBorder="1"/>
    <xf numFmtId="0" fontId="7" fillId="2" borderId="4" xfId="0" applyFont="1" applyFill="1" applyBorder="1"/>
    <xf numFmtId="0" fontId="7" fillId="2" borderId="0" xfId="0" applyFont="1" applyFill="1" applyBorder="1"/>
    <xf numFmtId="0" fontId="7" fillId="2" borderId="6" xfId="0" applyFont="1" applyFill="1" applyBorder="1"/>
    <xf numFmtId="0" fontId="7" fillId="2" borderId="9" xfId="0" applyFont="1" applyFill="1" applyBorder="1"/>
    <xf numFmtId="0" fontId="7" fillId="2" borderId="10" xfId="0" applyFont="1" applyFill="1" applyBorder="1"/>
    <xf numFmtId="0" fontId="7" fillId="2" borderId="11" xfId="0" applyFont="1" applyFill="1" applyBorder="1"/>
    <xf numFmtId="9" fontId="8" fillId="0" borderId="0" xfId="4" applyFont="1" applyFill="1" applyBorder="1" applyAlignment="1">
      <alignment vertical="top"/>
    </xf>
    <xf numFmtId="165" fontId="0" fillId="0" borderId="0" xfId="0" applyNumberFormat="1"/>
    <xf numFmtId="165" fontId="9" fillId="0" borderId="0" xfId="0" applyNumberFormat="1" applyFont="1"/>
    <xf numFmtId="164" fontId="9" fillId="0" borderId="0" xfId="1" applyNumberFormat="1" applyFont="1"/>
    <xf numFmtId="165" fontId="0" fillId="0" borderId="0" xfId="2" applyNumberFormat="1" applyFont="1"/>
    <xf numFmtId="2" fontId="0" fillId="0" borderId="0" xfId="0" applyNumberFormat="1"/>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0" xfId="0" applyFill="1" applyBorder="1" applyAlignment="1"/>
    <xf numFmtId="0" fontId="9" fillId="2" borderId="0" xfId="0" applyFont="1" applyFill="1" applyBorder="1" applyAlignment="1">
      <alignment vertical="center"/>
    </xf>
    <xf numFmtId="0" fontId="8" fillId="2" borderId="0" xfId="0" applyFont="1" applyFill="1"/>
    <xf numFmtId="0" fontId="8" fillId="2" borderId="14" xfId="0" applyFont="1" applyFill="1" applyBorder="1"/>
    <xf numFmtId="0" fontId="8" fillId="2" borderId="10" xfId="0" applyFont="1" applyFill="1" applyBorder="1"/>
    <xf numFmtId="0" fontId="8" fillId="2" borderId="11" xfId="0" applyFont="1" applyFill="1" applyBorder="1"/>
    <xf numFmtId="0" fontId="8" fillId="2" borderId="12" xfId="0" applyFont="1" applyFill="1" applyBorder="1"/>
    <xf numFmtId="0" fontId="8" fillId="2" borderId="3" xfId="0" applyFont="1" applyFill="1" applyBorder="1"/>
    <xf numFmtId="0" fontId="8" fillId="2" borderId="4" xfId="0" applyFont="1" applyFill="1" applyBorder="1"/>
    <xf numFmtId="0" fontId="8" fillId="2" borderId="13" xfId="0" applyFont="1" applyFill="1" applyBorder="1"/>
    <xf numFmtId="0" fontId="8" fillId="2" borderId="0" xfId="0" applyFont="1" applyFill="1" applyBorder="1"/>
    <xf numFmtId="0" fontId="8" fillId="2" borderId="6" xfId="0" applyFont="1" applyFill="1" applyBorder="1"/>
    <xf numFmtId="0" fontId="8" fillId="2" borderId="15" xfId="0" applyFont="1" applyFill="1" applyBorder="1"/>
    <xf numFmtId="0" fontId="8" fillId="2" borderId="8" xfId="0" applyFont="1" applyFill="1" applyBorder="1"/>
    <xf numFmtId="0" fontId="8" fillId="2" borderId="6" xfId="3" applyFont="1" applyFill="1" applyBorder="1"/>
    <xf numFmtId="1" fontId="8" fillId="2" borderId="6" xfId="0" applyNumberFormat="1" applyFont="1" applyFill="1" applyBorder="1"/>
    <xf numFmtId="0" fontId="8" fillId="2" borderId="8" xfId="3" applyFont="1" applyFill="1" applyBorder="1"/>
    <xf numFmtId="0" fontId="7" fillId="2" borderId="3" xfId="0" applyFont="1" applyFill="1" applyBorder="1" applyAlignment="1">
      <alignment wrapText="1"/>
    </xf>
    <xf numFmtId="0" fontId="7" fillId="2" borderId="0" xfId="0" applyFont="1" applyFill="1" applyBorder="1" applyAlignment="1">
      <alignment vertical="top"/>
    </xf>
    <xf numFmtId="165" fontId="8" fillId="2" borderId="0" xfId="2" applyNumberFormat="1" applyFont="1" applyFill="1"/>
    <xf numFmtId="168" fontId="7" fillId="2" borderId="0" xfId="0" applyNumberFormat="1" applyFont="1" applyFill="1"/>
    <xf numFmtId="0" fontId="7" fillId="2" borderId="4" xfId="0" applyFont="1" applyFill="1" applyBorder="1" applyAlignment="1">
      <alignment wrapText="1"/>
    </xf>
    <xf numFmtId="0" fontId="7" fillId="2" borderId="1" xfId="0" applyFont="1" applyFill="1" applyBorder="1" applyAlignment="1">
      <alignment wrapText="1"/>
    </xf>
    <xf numFmtId="0" fontId="7" fillId="2" borderId="8" xfId="0" applyFont="1" applyFill="1" applyBorder="1" applyAlignment="1">
      <alignment wrapText="1"/>
    </xf>
    <xf numFmtId="0" fontId="7" fillId="2" borderId="1" xfId="0" applyFont="1" applyFill="1" applyBorder="1" applyAlignment="1">
      <alignment vertical="top"/>
    </xf>
    <xf numFmtId="165" fontId="7" fillId="2" borderId="0" xfId="2" applyNumberFormat="1" applyFont="1" applyFill="1" applyBorder="1"/>
    <xf numFmtId="165" fontId="7" fillId="2" borderId="1" xfId="2" applyNumberFormat="1" applyFont="1" applyFill="1" applyBorder="1"/>
    <xf numFmtId="0" fontId="17" fillId="2" borderId="0" xfId="0" applyFont="1" applyFill="1" applyAlignment="1">
      <alignment horizontal="center" vertical="center"/>
    </xf>
    <xf numFmtId="0" fontId="7" fillId="2" borderId="0" xfId="0" applyFont="1" applyFill="1" applyAlignment="1">
      <alignment horizontal="center" vertical="center"/>
    </xf>
    <xf numFmtId="165" fontId="7" fillId="2" borderId="5" xfId="2" applyNumberFormat="1" applyFont="1" applyFill="1" applyBorder="1" applyAlignment="1">
      <alignment horizontal="center" vertical="center"/>
    </xf>
    <xf numFmtId="171" fontId="7" fillId="2" borderId="0" xfId="0" applyNumberFormat="1" applyFont="1" applyFill="1" applyBorder="1" applyAlignment="1">
      <alignment horizontal="center" vertical="center"/>
    </xf>
    <xf numFmtId="171" fontId="7" fillId="2" borderId="6" xfId="0" applyNumberFormat="1" applyFont="1" applyFill="1" applyBorder="1" applyAlignment="1">
      <alignment horizontal="center" vertical="center"/>
    </xf>
    <xf numFmtId="165" fontId="7" fillId="2" borderId="0" xfId="2" applyNumberFormat="1" applyFont="1" applyFill="1" applyBorder="1" applyAlignment="1">
      <alignment horizontal="center" vertical="center"/>
    </xf>
    <xf numFmtId="165" fontId="7" fillId="2" borderId="7" xfId="2" applyNumberFormat="1" applyFont="1" applyFill="1" applyBorder="1" applyAlignment="1">
      <alignment horizontal="center" vertical="center"/>
    </xf>
    <xf numFmtId="171" fontId="7" fillId="2" borderId="1" xfId="0" applyNumberFormat="1" applyFont="1" applyFill="1" applyBorder="1" applyAlignment="1">
      <alignment horizontal="center" vertical="center"/>
    </xf>
    <xf numFmtId="171" fontId="7" fillId="2" borderId="8" xfId="0" applyNumberFormat="1" applyFont="1" applyFill="1" applyBorder="1" applyAlignment="1">
      <alignment horizontal="center" vertical="center"/>
    </xf>
    <xf numFmtId="165" fontId="7" fillId="2" borderId="1" xfId="2" applyNumberFormat="1" applyFont="1" applyFill="1" applyBorder="1" applyAlignment="1">
      <alignment horizontal="center" vertical="center"/>
    </xf>
    <xf numFmtId="171" fontId="7" fillId="2" borderId="0" xfId="0" applyNumberFormat="1" applyFont="1" applyFill="1" applyAlignment="1">
      <alignment horizontal="center" vertical="center"/>
    </xf>
    <xf numFmtId="0" fontId="7" fillId="2" borderId="0" xfId="0" applyFont="1" applyFill="1" applyBorder="1" applyAlignment="1">
      <alignment horizontal="center" vertical="center"/>
    </xf>
    <xf numFmtId="171" fontId="9" fillId="2" borderId="0" xfId="0" applyNumberFormat="1" applyFont="1" applyFill="1" applyAlignment="1">
      <alignment horizontal="center" vertical="center"/>
    </xf>
    <xf numFmtId="171" fontId="8" fillId="2" borderId="0" xfId="0" applyNumberFormat="1" applyFont="1" applyFill="1" applyAlignment="1">
      <alignment horizontal="center" vertical="center"/>
    </xf>
    <xf numFmtId="0" fontId="7" fillId="2" borderId="0" xfId="0" applyFont="1" applyFill="1" applyAlignment="1">
      <alignment vertical="center"/>
    </xf>
    <xf numFmtId="0" fontId="8" fillId="3" borderId="2" xfId="0" applyFont="1" applyFill="1" applyBorder="1" applyAlignment="1">
      <alignment vertical="center" wrapText="1"/>
    </xf>
    <xf numFmtId="15" fontId="8" fillId="3" borderId="0" xfId="0" applyNumberFormat="1" applyFont="1" applyFill="1" applyBorder="1"/>
    <xf numFmtId="15" fontId="8" fillId="3" borderId="5" xfId="0" applyNumberFormat="1" applyFont="1" applyFill="1" applyBorder="1" applyAlignment="1">
      <alignment vertical="top"/>
    </xf>
    <xf numFmtId="164" fontId="7" fillId="2" borderId="0" xfId="0" applyNumberFormat="1" applyFont="1" applyFill="1"/>
    <xf numFmtId="15" fontId="7" fillId="2" borderId="0" xfId="0" applyNumberFormat="1" applyFont="1" applyFill="1"/>
    <xf numFmtId="164" fontId="7" fillId="2" borderId="5" xfId="0" applyNumberFormat="1" applyFont="1" applyFill="1" applyBorder="1"/>
    <xf numFmtId="9" fontId="7" fillId="2" borderId="0" xfId="4" applyFont="1" applyFill="1" applyBorder="1"/>
    <xf numFmtId="170" fontId="7" fillId="2" borderId="0" xfId="2" applyNumberFormat="1" applyFont="1" applyFill="1" applyBorder="1"/>
    <xf numFmtId="164" fontId="7" fillId="2" borderId="0" xfId="0" applyNumberFormat="1" applyFont="1" applyFill="1" applyBorder="1"/>
    <xf numFmtId="9" fontId="7" fillId="2" borderId="0" xfId="4" applyNumberFormat="1" applyFont="1" applyFill="1" applyBorder="1"/>
    <xf numFmtId="2" fontId="7" fillId="2" borderId="6" xfId="0" applyNumberFormat="1" applyFont="1" applyFill="1" applyBorder="1"/>
    <xf numFmtId="164" fontId="7" fillId="2" borderId="7" xfId="0" applyNumberFormat="1" applyFont="1" applyFill="1" applyBorder="1"/>
    <xf numFmtId="9" fontId="7" fillId="2" borderId="1" xfId="4" applyFont="1" applyFill="1" applyBorder="1"/>
    <xf numFmtId="170" fontId="7" fillId="2" borderId="1" xfId="2" applyNumberFormat="1" applyFont="1" applyFill="1" applyBorder="1"/>
    <xf numFmtId="164" fontId="7" fillId="2" borderId="1" xfId="0" applyNumberFormat="1" applyFont="1" applyFill="1" applyBorder="1"/>
    <xf numFmtId="9" fontId="7" fillId="2" borderId="1" xfId="4" applyNumberFormat="1" applyFont="1" applyFill="1" applyBorder="1"/>
    <xf numFmtId="2" fontId="7" fillId="2" borderId="8" xfId="0" applyNumberFormat="1" applyFont="1" applyFill="1" applyBorder="1"/>
    <xf numFmtId="0" fontId="17" fillId="3" borderId="2" xfId="0" applyFont="1" applyFill="1" applyBorder="1" applyAlignment="1"/>
    <xf numFmtId="164" fontId="7" fillId="3" borderId="3" xfId="1" applyNumberFormat="1" applyFont="1" applyFill="1" applyBorder="1" applyAlignment="1"/>
    <xf numFmtId="0" fontId="9" fillId="3" borderId="3" xfId="0" applyFont="1" applyFill="1" applyBorder="1" applyAlignment="1"/>
    <xf numFmtId="0" fontId="9" fillId="3" borderId="3" xfId="0" applyFont="1" applyFill="1" applyBorder="1" applyAlignment="1">
      <alignment horizontal="right"/>
    </xf>
    <xf numFmtId="2" fontId="7" fillId="2" borderId="5" xfId="0" applyNumberFormat="1" applyFont="1" applyFill="1" applyBorder="1" applyAlignment="1">
      <alignment vertical="top"/>
    </xf>
    <xf numFmtId="1" fontId="7" fillId="2" borderId="0" xfId="0" applyNumberFormat="1" applyFont="1" applyFill="1" applyBorder="1"/>
    <xf numFmtId="164" fontId="7" fillId="2" borderId="0" xfId="1" applyNumberFormat="1" applyFont="1" applyFill="1" applyBorder="1"/>
    <xf numFmtId="169" fontId="7" fillId="2" borderId="0" xfId="4" applyNumberFormat="1" applyFont="1" applyFill="1" applyBorder="1"/>
    <xf numFmtId="44" fontId="7" fillId="2" borderId="0" xfId="0" applyNumberFormat="1" applyFont="1" applyFill="1" applyBorder="1"/>
    <xf numFmtId="44" fontId="7" fillId="2" borderId="6" xfId="0" applyNumberFormat="1" applyFont="1" applyFill="1" applyBorder="1"/>
    <xf numFmtId="2" fontId="7" fillId="2" borderId="7" xfId="0" applyNumberFormat="1" applyFont="1" applyFill="1" applyBorder="1" applyAlignment="1">
      <alignment vertical="top"/>
    </xf>
    <xf numFmtId="1" fontId="7" fillId="2" borderId="1" xfId="0" applyNumberFormat="1" applyFont="1" applyFill="1" applyBorder="1"/>
    <xf numFmtId="164" fontId="7" fillId="2" borderId="1" xfId="1" applyNumberFormat="1" applyFont="1" applyFill="1" applyBorder="1"/>
    <xf numFmtId="169" fontId="7" fillId="2" borderId="1" xfId="4" applyNumberFormat="1" applyFont="1" applyFill="1" applyBorder="1"/>
    <xf numFmtId="44" fontId="7" fillId="2" borderId="1" xfId="0" applyNumberFormat="1" applyFont="1" applyFill="1" applyBorder="1"/>
    <xf numFmtId="44" fontId="7" fillId="2" borderId="8" xfId="0" applyNumberFormat="1" applyFont="1" applyFill="1" applyBorder="1"/>
    <xf numFmtId="0" fontId="7" fillId="3" borderId="7" xfId="0" applyFont="1" applyFill="1" applyBorder="1" applyAlignment="1"/>
    <xf numFmtId="0" fontId="7" fillId="3" borderId="1" xfId="0" applyFont="1" applyFill="1" applyBorder="1" applyAlignment="1"/>
    <xf numFmtId="166" fontId="7" fillId="3" borderId="1" xfId="0" applyNumberFormat="1" applyFont="1" applyFill="1" applyBorder="1" applyAlignment="1"/>
    <xf numFmtId="165" fontId="7" fillId="3" borderId="1" xfId="2" applyNumberFormat="1" applyFont="1" applyFill="1" applyBorder="1" applyAlignment="1"/>
    <xf numFmtId="172" fontId="15" fillId="3" borderId="1" xfId="0" applyNumberFormat="1" applyFont="1" applyFill="1" applyBorder="1" applyAlignment="1">
      <alignment horizontal="center"/>
    </xf>
    <xf numFmtId="165" fontId="7" fillId="3" borderId="1" xfId="0" applyNumberFormat="1" applyFont="1" applyFill="1" applyBorder="1" applyAlignment="1"/>
    <xf numFmtId="168" fontId="7" fillId="3" borderId="1" xfId="2" applyNumberFormat="1" applyFont="1" applyFill="1" applyBorder="1" applyAlignment="1"/>
    <xf numFmtId="0" fontId="9" fillId="3" borderId="1" xfId="0" applyFont="1" applyFill="1" applyBorder="1" applyAlignment="1"/>
    <xf numFmtId="164" fontId="9" fillId="3" borderId="1" xfId="0" applyNumberFormat="1" applyFont="1" applyFill="1" applyBorder="1" applyAlignment="1"/>
    <xf numFmtId="44" fontId="9" fillId="3" borderId="1" xfId="0" applyNumberFormat="1" applyFont="1" applyFill="1" applyBorder="1" applyAlignment="1"/>
    <xf numFmtId="43" fontId="7" fillId="3" borderId="1" xfId="0" applyNumberFormat="1" applyFont="1" applyFill="1" applyBorder="1" applyAlignment="1"/>
    <xf numFmtId="0" fontId="7" fillId="2" borderId="7" xfId="0" applyFont="1" applyFill="1" applyBorder="1" applyAlignment="1">
      <alignment wrapText="1"/>
    </xf>
    <xf numFmtId="44" fontId="7" fillId="2" borderId="5" xfId="0" applyNumberFormat="1" applyFont="1" applyFill="1" applyBorder="1"/>
    <xf numFmtId="0" fontId="7" fillId="7" borderId="9" xfId="0" applyFont="1" applyFill="1" applyBorder="1"/>
    <xf numFmtId="15" fontId="7" fillId="7" borderId="10" xfId="0" applyNumberFormat="1" applyFont="1" applyFill="1" applyBorder="1"/>
    <xf numFmtId="0" fontId="7" fillId="7" borderId="10" xfId="0" applyFont="1" applyFill="1" applyBorder="1"/>
    <xf numFmtId="169" fontId="7" fillId="7" borderId="10" xfId="4" applyNumberFormat="1" applyFont="1" applyFill="1" applyBorder="1"/>
    <xf numFmtId="165" fontId="7" fillId="7" borderId="10" xfId="2" applyNumberFormat="1" applyFont="1" applyFill="1" applyBorder="1"/>
    <xf numFmtId="44" fontId="7" fillId="7" borderId="10" xfId="0" applyNumberFormat="1" applyFont="1" applyFill="1" applyBorder="1"/>
    <xf numFmtId="164" fontId="7" fillId="7" borderId="10" xfId="0" applyNumberFormat="1" applyFont="1" applyFill="1" applyBorder="1"/>
    <xf numFmtId="9" fontId="9" fillId="7" borderId="10" xfId="0" applyNumberFormat="1" applyFont="1" applyFill="1" applyBorder="1"/>
    <xf numFmtId="0" fontId="7" fillId="7" borderId="11" xfId="0" applyFont="1" applyFill="1" applyBorder="1"/>
    <xf numFmtId="164" fontId="7" fillId="7" borderId="9" xfId="0" applyNumberFormat="1" applyFont="1" applyFill="1" applyBorder="1"/>
    <xf numFmtId="15" fontId="7" fillId="7" borderId="9" xfId="0" applyNumberFormat="1" applyFont="1" applyFill="1" applyBorder="1"/>
    <xf numFmtId="44" fontId="7" fillId="7" borderId="11" xfId="0" applyNumberFormat="1" applyFont="1" applyFill="1" applyBorder="1"/>
    <xf numFmtId="0" fontId="1" fillId="2" borderId="0" xfId="0" applyFont="1" applyFill="1" applyAlignment="1">
      <alignment vertical="center"/>
    </xf>
    <xf numFmtId="0" fontId="1" fillId="2" borderId="0" xfId="0" applyFont="1" applyFill="1" applyBorder="1" applyAlignment="1">
      <alignment vertical="top"/>
    </xf>
    <xf numFmtId="0" fontId="0" fillId="0" borderId="0" xfId="0" applyBorder="1"/>
    <xf numFmtId="0" fontId="7" fillId="2" borderId="5" xfId="0" applyFont="1" applyFill="1" applyBorder="1" applyAlignment="1">
      <alignment horizontal="left" indent="2"/>
    </xf>
    <xf numFmtId="164" fontId="7" fillId="2" borderId="6" xfId="1" applyNumberFormat="1" applyFont="1" applyFill="1" applyBorder="1"/>
    <xf numFmtId="164" fontId="7" fillId="2" borderId="10" xfId="1" applyNumberFormat="1" applyFont="1" applyFill="1" applyBorder="1"/>
    <xf numFmtId="0" fontId="7" fillId="2" borderId="9" xfId="0" applyFont="1" applyFill="1" applyBorder="1" applyAlignment="1">
      <alignment horizontal="left"/>
    </xf>
    <xf numFmtId="8" fontId="7" fillId="2" borderId="6" xfId="1" applyNumberFormat="1" applyFont="1" applyFill="1" applyBorder="1"/>
    <xf numFmtId="8" fontId="7" fillId="2" borderId="1" xfId="1" applyNumberFormat="1" applyFont="1" applyFill="1" applyBorder="1"/>
    <xf numFmtId="8" fontId="7" fillId="2" borderId="8" xfId="1" applyNumberFormat="1" applyFont="1" applyFill="1" applyBorder="1"/>
    <xf numFmtId="0" fontId="19" fillId="2" borderId="0" xfId="0" applyFont="1" applyFill="1"/>
    <xf numFmtId="0" fontId="7" fillId="2" borderId="9" xfId="0" applyFont="1" applyFill="1" applyBorder="1" applyAlignment="1">
      <alignment horizontal="left"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3" borderId="10" xfId="0" applyFill="1" applyBorder="1" applyAlignment="1">
      <alignment horizontal="left"/>
    </xf>
    <xf numFmtId="0" fontId="7" fillId="3" borderId="10" xfId="0" applyFont="1" applyFill="1" applyBorder="1" applyAlignment="1">
      <alignment horizontal="left" vertical="center" wrapText="1"/>
    </xf>
    <xf numFmtId="0" fontId="0" fillId="2" borderId="0" xfId="0" applyFill="1" applyBorder="1" applyAlignment="1">
      <alignment horizontal="left"/>
    </xf>
    <xf numFmtId="0" fontId="7" fillId="2" borderId="3" xfId="0" applyFont="1" applyFill="1" applyBorder="1" applyAlignment="1">
      <alignment horizontal="left" vertical="center" wrapText="1"/>
    </xf>
    <xf numFmtId="164" fontId="7" fillId="2" borderId="0" xfId="1" applyNumberFormat="1" applyFont="1" applyFill="1" applyBorder="1" applyAlignment="1">
      <alignment horizontal="left" vertical="center"/>
    </xf>
    <xf numFmtId="9" fontId="7" fillId="2" borderId="0" xfId="4" applyFont="1" applyFill="1" applyBorder="1" applyAlignment="1">
      <alignment horizontal="left" vertical="center"/>
    </xf>
    <xf numFmtId="9" fontId="7" fillId="2" borderId="0" xfId="0" applyNumberFormat="1"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164" fontId="7" fillId="2" borderId="1" xfId="1" applyNumberFormat="1" applyFont="1" applyFill="1" applyBorder="1" applyAlignment="1">
      <alignment horizontal="left" vertical="center"/>
    </xf>
    <xf numFmtId="9" fontId="7" fillId="2" borderId="1" xfId="4" applyFont="1" applyFill="1" applyBorder="1" applyAlignment="1">
      <alignment horizontal="left" vertical="center"/>
    </xf>
    <xf numFmtId="9" fontId="7" fillId="2"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7" fillId="2" borderId="8" xfId="0" applyFont="1" applyFill="1" applyBorder="1" applyAlignment="1">
      <alignment horizontal="left" vertical="center"/>
    </xf>
    <xf numFmtId="0" fontId="0" fillId="3" borderId="1" xfId="0" applyFill="1" applyBorder="1" applyAlignment="1">
      <alignment horizontal="left"/>
    </xf>
    <xf numFmtId="164" fontId="7" fillId="3" borderId="1" xfId="0" applyNumberFormat="1" applyFont="1" applyFill="1" applyBorder="1" applyAlignment="1">
      <alignment horizontal="left" vertical="center" wrapText="1"/>
    </xf>
    <xf numFmtId="164" fontId="7" fillId="2" borderId="0" xfId="0" applyNumberFormat="1" applyFont="1" applyFill="1" applyBorder="1" applyAlignment="1">
      <alignment horizontal="left" vertical="center"/>
    </xf>
    <xf numFmtId="164" fontId="7" fillId="3" borderId="10" xfId="1" applyNumberFormat="1" applyFont="1" applyFill="1" applyBorder="1" applyAlignment="1">
      <alignment horizontal="left" vertical="center"/>
    </xf>
    <xf numFmtId="164" fontId="7" fillId="3" borderId="10" xfId="0" applyNumberFormat="1" applyFont="1" applyFill="1" applyBorder="1" applyAlignment="1">
      <alignment horizontal="left" vertical="center"/>
    </xf>
    <xf numFmtId="0" fontId="7" fillId="3" borderId="11" xfId="0" applyFont="1" applyFill="1" applyBorder="1" applyAlignment="1">
      <alignment horizontal="left" vertical="center"/>
    </xf>
    <xf numFmtId="0" fontId="7" fillId="2" borderId="11" xfId="0" applyFont="1" applyFill="1" applyBorder="1" applyAlignment="1">
      <alignment horizontal="left"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left" indent="2"/>
    </xf>
    <xf numFmtId="8" fontId="7" fillId="2" borderId="3" xfId="1" applyNumberFormat="1" applyFont="1" applyFill="1" applyBorder="1"/>
    <xf numFmtId="0" fontId="7" fillId="2" borderId="7" xfId="0" applyFont="1" applyFill="1" applyBorder="1" applyAlignment="1">
      <alignment horizontal="left" indent="2"/>
    </xf>
    <xf numFmtId="0" fontId="19" fillId="2" borderId="0" xfId="0" applyFont="1" applyFill="1" applyAlignment="1">
      <alignment horizontal="left"/>
    </xf>
    <xf numFmtId="0" fontId="8" fillId="2" borderId="0" xfId="0" applyFont="1" applyFill="1" applyAlignment="1">
      <alignment horizontal="left"/>
    </xf>
    <xf numFmtId="0" fontId="8" fillId="2" borderId="9" xfId="0" applyFont="1" applyFill="1" applyBorder="1" applyAlignment="1">
      <alignment wrapText="1"/>
    </xf>
    <xf numFmtId="0" fontId="8" fillId="2" borderId="10" xfId="0" applyFont="1" applyFill="1" applyBorder="1" applyAlignment="1">
      <alignment wrapText="1"/>
    </xf>
    <xf numFmtId="0" fontId="8" fillId="2" borderId="11" xfId="0" applyFont="1" applyFill="1" applyBorder="1" applyAlignment="1">
      <alignment wrapText="1"/>
    </xf>
    <xf numFmtId="0" fontId="8" fillId="2" borderId="0" xfId="0" applyFont="1" applyFill="1" applyAlignment="1">
      <alignment wrapText="1"/>
    </xf>
    <xf numFmtId="0" fontId="8" fillId="2" borderId="5" xfId="0" applyFont="1" applyFill="1" applyBorder="1"/>
    <xf numFmtId="10" fontId="8" fillId="2" borderId="0" xfId="0" applyNumberFormat="1" applyFont="1" applyFill="1" applyBorder="1"/>
    <xf numFmtId="6" fontId="8" fillId="2" borderId="0" xfId="0" applyNumberFormat="1" applyFont="1" applyFill="1" applyBorder="1"/>
    <xf numFmtId="169" fontId="8" fillId="2" borderId="6" xfId="4" applyNumberFormat="1" applyFont="1" applyFill="1" applyBorder="1"/>
    <xf numFmtId="10" fontId="8" fillId="2" borderId="1" xfId="0" applyNumberFormat="1" applyFont="1" applyFill="1" applyBorder="1"/>
    <xf numFmtId="6" fontId="8" fillId="2" borderId="1" xfId="0" applyNumberFormat="1" applyFont="1" applyFill="1" applyBorder="1"/>
    <xf numFmtId="169" fontId="8" fillId="2" borderId="8" xfId="4" applyNumberFormat="1" applyFont="1" applyFill="1" applyBorder="1"/>
    <xf numFmtId="169" fontId="8" fillId="2" borderId="0" xfId="4" applyNumberFormat="1" applyFont="1" applyFill="1"/>
    <xf numFmtId="166" fontId="8" fillId="2" borderId="13" xfId="0" applyNumberFormat="1" applyFont="1" applyFill="1" applyBorder="1"/>
    <xf numFmtId="166" fontId="8" fillId="2" borderId="15" xfId="0" applyNumberFormat="1" applyFont="1" applyFill="1" applyBorder="1"/>
    <xf numFmtId="166" fontId="8" fillId="2" borderId="0" xfId="0" applyNumberFormat="1" applyFont="1" applyFill="1"/>
    <xf numFmtId="1" fontId="8" fillId="2" borderId="0" xfId="0" applyNumberFormat="1" applyFont="1" applyFill="1"/>
    <xf numFmtId="0" fontId="8" fillId="2" borderId="2" xfId="0" applyFont="1" applyFill="1" applyBorder="1" applyAlignment="1"/>
    <xf numFmtId="0" fontId="8" fillId="2" borderId="3" xfId="0" applyFont="1" applyFill="1" applyBorder="1" applyAlignment="1"/>
    <xf numFmtId="0" fontId="20" fillId="3" borderId="2" xfId="0" applyFont="1" applyFill="1" applyBorder="1" applyAlignment="1"/>
    <xf numFmtId="164" fontId="8" fillId="3" borderId="3" xfId="1" applyNumberFormat="1" applyFont="1" applyFill="1" applyBorder="1" applyAlignment="1"/>
    <xf numFmtId="0" fontId="8" fillId="3" borderId="3" xfId="0" applyFont="1" applyFill="1" applyBorder="1" applyAlignment="1">
      <alignment horizontal="right"/>
    </xf>
    <xf numFmtId="0" fontId="8" fillId="3" borderId="4" xfId="0" applyFont="1" applyFill="1" applyBorder="1" applyAlignment="1"/>
    <xf numFmtId="0" fontId="8" fillId="2" borderId="0" xfId="0" applyFont="1" applyFill="1" applyAlignment="1"/>
    <xf numFmtId="0" fontId="8" fillId="2" borderId="5" xfId="0" applyFont="1" applyFill="1" applyBorder="1" applyAlignment="1"/>
    <xf numFmtId="0" fontId="8" fillId="2" borderId="0" xfId="0" applyFont="1" applyFill="1" applyBorder="1" applyAlignment="1"/>
    <xf numFmtId="0" fontId="8" fillId="3" borderId="7" xfId="0" applyFont="1" applyFill="1" applyBorder="1" applyAlignment="1"/>
    <xf numFmtId="0" fontId="8" fillId="3" borderId="1" xfId="0" applyFont="1" applyFill="1" applyBorder="1" applyAlignment="1"/>
    <xf numFmtId="166" fontId="8" fillId="3" borderId="1" xfId="0" applyNumberFormat="1" applyFont="1" applyFill="1" applyBorder="1" applyAlignment="1"/>
    <xf numFmtId="165" fontId="8" fillId="3" borderId="1" xfId="2" applyNumberFormat="1" applyFont="1" applyFill="1" applyBorder="1" applyAlignment="1"/>
    <xf numFmtId="172" fontId="21" fillId="3" borderId="1" xfId="0" applyNumberFormat="1" applyFont="1" applyFill="1" applyBorder="1" applyAlignment="1">
      <alignment horizontal="center"/>
    </xf>
    <xf numFmtId="165" fontId="8" fillId="3" borderId="1" xfId="0" applyNumberFormat="1" applyFont="1" applyFill="1" applyBorder="1" applyAlignment="1"/>
    <xf numFmtId="168" fontId="8" fillId="3" borderId="1" xfId="2" applyNumberFormat="1" applyFont="1" applyFill="1" applyBorder="1" applyAlignment="1"/>
    <xf numFmtId="164" fontId="8" fillId="3" borderId="1" xfId="0" applyNumberFormat="1" applyFont="1" applyFill="1" applyBorder="1" applyAlignment="1"/>
    <xf numFmtId="44" fontId="8" fillId="3" borderId="1" xfId="0" applyNumberFormat="1" applyFont="1" applyFill="1" applyBorder="1" applyAlignment="1"/>
    <xf numFmtId="43" fontId="8" fillId="3" borderId="1" xfId="0" applyNumberFormat="1" applyFont="1" applyFill="1" applyBorder="1" applyAlignment="1"/>
    <xf numFmtId="43" fontId="8" fillId="3" borderId="8" xfId="0" applyNumberFormat="1" applyFont="1" applyFill="1" applyBorder="1" applyAlignment="1"/>
    <xf numFmtId="0" fontId="8" fillId="2" borderId="0" xfId="0" applyFont="1" applyFill="1" applyBorder="1" applyAlignment="1">
      <alignment wrapText="1"/>
    </xf>
    <xf numFmtId="0" fontId="8" fillId="2" borderId="6" xfId="0" applyFont="1" applyFill="1" applyBorder="1" applyAlignment="1">
      <alignment wrapText="1"/>
    </xf>
    <xf numFmtId="0" fontId="8" fillId="2" borderId="2" xfId="0" applyFont="1" applyFill="1" applyBorder="1" applyAlignment="1">
      <alignment wrapText="1"/>
    </xf>
    <xf numFmtId="0" fontId="8" fillId="2" borderId="3" xfId="0" applyFont="1" applyFill="1" applyBorder="1" applyAlignment="1">
      <alignment wrapText="1"/>
    </xf>
    <xf numFmtId="0" fontId="8" fillId="2" borderId="4" xfId="0" applyFont="1" applyFill="1" applyBorder="1" applyAlignment="1">
      <alignment wrapText="1"/>
    </xf>
    <xf numFmtId="0" fontId="8" fillId="2" borderId="0" xfId="0" applyFont="1" applyFill="1" applyBorder="1" applyAlignment="1">
      <alignment vertical="top"/>
    </xf>
    <xf numFmtId="2" fontId="8" fillId="2" borderId="5" xfId="0" applyNumberFormat="1" applyFont="1" applyFill="1" applyBorder="1" applyAlignment="1">
      <alignment vertical="top"/>
    </xf>
    <xf numFmtId="1" fontId="8" fillId="2" borderId="0" xfId="0" applyNumberFormat="1" applyFont="1" applyFill="1" applyBorder="1"/>
    <xf numFmtId="164" fontId="8" fillId="2" borderId="0" xfId="1" applyNumberFormat="1" applyFont="1" applyFill="1" applyBorder="1"/>
    <xf numFmtId="164" fontId="8" fillId="2" borderId="0" xfId="0" applyNumberFormat="1" applyFont="1" applyFill="1" applyBorder="1"/>
    <xf numFmtId="169" fontId="8" fillId="2" borderId="0" xfId="4" applyNumberFormat="1" applyFont="1" applyFill="1" applyBorder="1"/>
    <xf numFmtId="165" fontId="8" fillId="2" borderId="0" xfId="2" applyNumberFormat="1" applyFont="1" applyFill="1" applyBorder="1"/>
    <xf numFmtId="44" fontId="8" fillId="2" borderId="0" xfId="0" applyNumberFormat="1" applyFont="1" applyFill="1" applyBorder="1"/>
    <xf numFmtId="44" fontId="8" fillId="2" borderId="6" xfId="0" applyNumberFormat="1" applyFont="1" applyFill="1" applyBorder="1"/>
    <xf numFmtId="164" fontId="8" fillId="2" borderId="5" xfId="0" applyNumberFormat="1" applyFont="1" applyFill="1" applyBorder="1"/>
    <xf numFmtId="9" fontId="8" fillId="2" borderId="0" xfId="4" applyFont="1" applyFill="1" applyBorder="1"/>
    <xf numFmtId="170" fontId="8" fillId="2" borderId="6" xfId="2" applyNumberFormat="1" applyFont="1" applyFill="1" applyBorder="1"/>
    <xf numFmtId="9" fontId="8" fillId="2" borderId="0" xfId="4" applyNumberFormat="1" applyFont="1" applyFill="1" applyBorder="1"/>
    <xf numFmtId="2" fontId="8" fillId="2" borderId="6" xfId="0" applyNumberFormat="1" applyFont="1" applyFill="1" applyBorder="1"/>
    <xf numFmtId="0" fontId="8" fillId="2" borderId="1" xfId="0" applyFont="1" applyFill="1" applyBorder="1" applyAlignment="1">
      <alignment vertical="top"/>
    </xf>
    <xf numFmtId="2" fontId="8" fillId="2" borderId="7" xfId="0" applyNumberFormat="1" applyFont="1" applyFill="1" applyBorder="1" applyAlignment="1">
      <alignment vertical="top"/>
    </xf>
    <xf numFmtId="1" fontId="8" fillId="2" borderId="1" xfId="0" applyNumberFormat="1" applyFont="1" applyFill="1" applyBorder="1"/>
    <xf numFmtId="164" fontId="8" fillId="2" borderId="1" xfId="0" applyNumberFormat="1" applyFont="1" applyFill="1" applyBorder="1"/>
    <xf numFmtId="169" fontId="8" fillId="2" borderId="1" xfId="4" applyNumberFormat="1" applyFont="1" applyFill="1" applyBorder="1"/>
    <xf numFmtId="44" fontId="8" fillId="2" borderId="1" xfId="0" applyNumberFormat="1" applyFont="1" applyFill="1" applyBorder="1"/>
    <xf numFmtId="44" fontId="8" fillId="2" borderId="8" xfId="0" applyNumberFormat="1" applyFont="1" applyFill="1" applyBorder="1"/>
    <xf numFmtId="164" fontId="8" fillId="2" borderId="7" xfId="0" applyNumberFormat="1" applyFont="1" applyFill="1" applyBorder="1"/>
    <xf numFmtId="9" fontId="8" fillId="2" borderId="1" xfId="4" applyFont="1" applyFill="1" applyBorder="1"/>
    <xf numFmtId="170" fontId="8" fillId="2" borderId="8" xfId="2" applyNumberFormat="1" applyFont="1" applyFill="1" applyBorder="1"/>
    <xf numFmtId="9" fontId="8" fillId="2" borderId="1" xfId="4" applyNumberFormat="1" applyFont="1" applyFill="1" applyBorder="1"/>
    <xf numFmtId="2" fontId="8" fillId="2" borderId="8" xfId="0" applyNumberFormat="1" applyFont="1" applyFill="1" applyBorder="1"/>
    <xf numFmtId="15" fontId="8" fillId="2" borderId="0" xfId="0" applyNumberFormat="1" applyFont="1" applyFill="1" applyBorder="1"/>
    <xf numFmtId="15" fontId="8" fillId="2" borderId="5" xfId="0" applyNumberFormat="1" applyFont="1" applyFill="1" applyBorder="1"/>
    <xf numFmtId="9" fontId="8" fillId="2" borderId="0" xfId="0" applyNumberFormat="1" applyFont="1" applyFill="1" applyBorder="1"/>
    <xf numFmtId="0" fontId="8" fillId="2" borderId="3" xfId="0" applyFont="1" applyFill="1" applyBorder="1" applyAlignment="1">
      <alignment vertical="top"/>
    </xf>
    <xf numFmtId="2" fontId="8" fillId="2" borderId="2" xfId="0" applyNumberFormat="1" applyFont="1" applyFill="1" applyBorder="1" applyAlignment="1">
      <alignment vertical="top"/>
    </xf>
    <xf numFmtId="1" fontId="8" fillId="2" borderId="3" xfId="0" applyNumberFormat="1" applyFont="1" applyFill="1" applyBorder="1"/>
    <xf numFmtId="164" fontId="8" fillId="2" borderId="3" xfId="1" applyNumberFormat="1" applyFont="1" applyFill="1" applyBorder="1"/>
    <xf numFmtId="164" fontId="8" fillId="2" borderId="3" xfId="0" applyNumberFormat="1" applyFont="1" applyFill="1" applyBorder="1"/>
    <xf numFmtId="169" fontId="8" fillId="2" borderId="3" xfId="4" applyNumberFormat="1" applyFont="1" applyFill="1" applyBorder="1"/>
    <xf numFmtId="165" fontId="8" fillId="2" borderId="3" xfId="2" applyNumberFormat="1" applyFont="1" applyFill="1" applyBorder="1"/>
    <xf numFmtId="44" fontId="8" fillId="2" borderId="3" xfId="0" applyNumberFormat="1" applyFont="1" applyFill="1" applyBorder="1"/>
    <xf numFmtId="44" fontId="8" fillId="2" borderId="4" xfId="0" applyNumberFormat="1" applyFont="1" applyFill="1" applyBorder="1"/>
    <xf numFmtId="164" fontId="8" fillId="2" borderId="2" xfId="0" applyNumberFormat="1" applyFont="1" applyFill="1" applyBorder="1"/>
    <xf numFmtId="9" fontId="8" fillId="2" borderId="3" xfId="4" applyFont="1" applyFill="1" applyBorder="1"/>
    <xf numFmtId="170" fontId="8" fillId="2" borderId="3" xfId="2" applyNumberFormat="1" applyFont="1" applyFill="1" applyBorder="1"/>
    <xf numFmtId="9" fontId="8" fillId="2" borderId="3" xfId="4" applyNumberFormat="1" applyFont="1" applyFill="1" applyBorder="1"/>
    <xf numFmtId="2" fontId="8" fillId="2" borderId="4" xfId="0" applyNumberFormat="1" applyFont="1" applyFill="1" applyBorder="1"/>
    <xf numFmtId="170" fontId="8" fillId="2" borderId="0" xfId="2" applyNumberFormat="1" applyFont="1" applyFill="1" applyBorder="1"/>
    <xf numFmtId="170" fontId="8" fillId="2" borderId="1" xfId="2" applyNumberFormat="1" applyFont="1" applyFill="1" applyBorder="1"/>
    <xf numFmtId="15" fontId="8" fillId="2" borderId="0" xfId="0" applyNumberFormat="1" applyFont="1" applyFill="1"/>
    <xf numFmtId="164" fontId="8" fillId="2" borderId="0" xfId="0" applyNumberFormat="1" applyFont="1" applyFill="1"/>
    <xf numFmtId="0" fontId="19" fillId="0" borderId="0" xfId="0" applyFont="1" applyFill="1" applyBorder="1" applyAlignment="1">
      <alignment vertical="top"/>
    </xf>
    <xf numFmtId="0" fontId="8" fillId="0" borderId="12" xfId="0" applyFont="1" applyFill="1" applyBorder="1" applyAlignment="1">
      <alignment vertical="center"/>
    </xf>
    <xf numFmtId="0" fontId="8" fillId="0" borderId="0" xfId="0" applyFont="1" applyFill="1" applyBorder="1" applyAlignment="1">
      <alignment vertical="center"/>
    </xf>
    <xf numFmtId="0" fontId="8" fillId="3" borderId="12" xfId="0" applyFont="1" applyFill="1" applyBorder="1" applyAlignment="1">
      <alignment vertical="center"/>
    </xf>
    <xf numFmtId="0" fontId="8" fillId="3" borderId="2" xfId="0" applyFont="1" applyFill="1" applyBorder="1" applyAlignment="1">
      <alignment horizontal="left" vertical="center" wrapText="1"/>
    </xf>
    <xf numFmtId="0" fontId="8" fillId="3" borderId="4"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15" fontId="8" fillId="3" borderId="2" xfId="0" applyNumberFormat="1" applyFont="1" applyFill="1" applyBorder="1" applyAlignment="1">
      <alignment vertical="center" wrapText="1"/>
    </xf>
    <xf numFmtId="0" fontId="8" fillId="0" borderId="0" xfId="0" applyFont="1" applyBorder="1" applyAlignment="1">
      <alignment vertical="center"/>
    </xf>
    <xf numFmtId="0" fontId="8" fillId="3" borderId="12" xfId="0" applyFont="1" applyFill="1" applyBorder="1" applyAlignment="1">
      <alignment vertical="top"/>
    </xf>
    <xf numFmtId="0" fontId="8" fillId="3" borderId="2" xfId="0" applyFont="1" applyFill="1" applyBorder="1" applyAlignment="1"/>
    <xf numFmtId="0" fontId="8" fillId="3" borderId="13" xfId="0" applyFont="1" applyFill="1" applyBorder="1" applyAlignment="1">
      <alignment vertical="top"/>
    </xf>
    <xf numFmtId="0" fontId="8" fillId="3" borderId="5" xfId="0" applyFont="1" applyFill="1" applyBorder="1"/>
    <xf numFmtId="0" fontId="8" fillId="3" borderId="6" xfId="0" applyFont="1" applyFill="1" applyBorder="1"/>
    <xf numFmtId="15" fontId="8" fillId="3" borderId="5" xfId="0" applyNumberFormat="1" applyFont="1" applyFill="1" applyBorder="1"/>
    <xf numFmtId="15" fontId="8" fillId="3" borderId="6" xfId="0" applyNumberFormat="1" applyFont="1" applyFill="1" applyBorder="1"/>
    <xf numFmtId="0" fontId="8" fillId="3" borderId="5" xfId="0" applyFont="1" applyFill="1" applyBorder="1" applyAlignment="1">
      <alignment vertical="top" wrapText="1"/>
    </xf>
    <xf numFmtId="0" fontId="8" fillId="3" borderId="5" xfId="0" applyFont="1" applyFill="1" applyBorder="1" applyAlignment="1">
      <alignment wrapText="1"/>
    </xf>
    <xf numFmtId="0" fontId="8" fillId="3" borderId="6" xfId="0" applyFont="1" applyFill="1" applyBorder="1" applyAlignment="1">
      <alignment horizontal="right" wrapText="1"/>
    </xf>
    <xf numFmtId="0" fontId="8" fillId="0" borderId="0" xfId="0" applyFont="1" applyBorder="1" applyAlignment="1">
      <alignment vertical="top"/>
    </xf>
    <xf numFmtId="0" fontId="8" fillId="0" borderId="13" xfId="0" applyFont="1" applyFill="1" applyBorder="1" applyAlignment="1">
      <alignment vertical="top"/>
    </xf>
    <xf numFmtId="0" fontId="8" fillId="0" borderId="5" xfId="0" applyFont="1" applyFill="1" applyBorder="1" applyAlignment="1">
      <alignment vertical="top"/>
    </xf>
    <xf numFmtId="0" fontId="8" fillId="0" borderId="6" xfId="0" applyFont="1" applyFill="1" applyBorder="1" applyAlignment="1">
      <alignment vertical="top"/>
    </xf>
    <xf numFmtId="164" fontId="8" fillId="0" borderId="5" xfId="1" applyNumberFormat="1" applyFont="1" applyFill="1" applyBorder="1" applyAlignment="1">
      <alignment vertical="top"/>
    </xf>
    <xf numFmtId="164" fontId="8" fillId="0" borderId="6" xfId="1" applyNumberFormat="1" applyFont="1" applyFill="1" applyBorder="1" applyAlignment="1">
      <alignment vertical="top"/>
    </xf>
    <xf numFmtId="168" fontId="8" fillId="0" borderId="5" xfId="2" applyNumberFormat="1" applyFont="1" applyFill="1" applyBorder="1" applyAlignment="1">
      <alignment vertical="top"/>
    </xf>
    <xf numFmtId="2" fontId="8" fillId="0" borderId="0" xfId="0" applyNumberFormat="1" applyFont="1" applyFill="1" applyBorder="1" applyAlignment="1">
      <alignment vertical="top"/>
    </xf>
    <xf numFmtId="0" fontId="8" fillId="0" borderId="5" xfId="0" applyFont="1" applyBorder="1"/>
    <xf numFmtId="168" fontId="8" fillId="0" borderId="0" xfId="2" applyNumberFormat="1" applyFont="1" applyBorder="1" applyAlignment="1">
      <alignment vertical="top"/>
    </xf>
    <xf numFmtId="2" fontId="8" fillId="0" borderId="0" xfId="0" applyNumberFormat="1" applyFont="1" applyBorder="1" applyAlignment="1">
      <alignment vertical="top"/>
    </xf>
    <xf numFmtId="0" fontId="8" fillId="0" borderId="6" xfId="0" applyFont="1" applyBorder="1" applyAlignment="1">
      <alignment vertical="top"/>
    </xf>
    <xf numFmtId="168" fontId="8" fillId="0" borderId="5" xfId="2" applyNumberFormat="1" applyFont="1" applyBorder="1" applyAlignment="1">
      <alignment vertical="top"/>
    </xf>
    <xf numFmtId="0" fontId="8" fillId="0" borderId="15" xfId="0" applyFont="1" applyFill="1" applyBorder="1" applyAlignment="1">
      <alignment vertical="top"/>
    </xf>
    <xf numFmtId="164" fontId="8" fillId="0" borderId="7" xfId="1" applyNumberFormat="1" applyFont="1" applyFill="1" applyBorder="1" applyAlignment="1">
      <alignment vertical="top"/>
    </xf>
    <xf numFmtId="164" fontId="8" fillId="0" borderId="8" xfId="1" applyNumberFormat="1" applyFont="1" applyFill="1" applyBorder="1" applyAlignment="1">
      <alignment vertical="top"/>
    </xf>
    <xf numFmtId="168" fontId="8" fillId="0" borderId="7" xfId="2" applyNumberFormat="1" applyFont="1" applyBorder="1" applyAlignment="1">
      <alignment vertical="top"/>
    </xf>
    <xf numFmtId="168" fontId="8" fillId="0" borderId="1" xfId="2" applyNumberFormat="1" applyFont="1" applyBorder="1" applyAlignment="1">
      <alignment vertical="top"/>
    </xf>
    <xf numFmtId="168" fontId="8" fillId="0" borderId="7" xfId="2" applyNumberFormat="1" applyFont="1" applyFill="1" applyBorder="1" applyAlignment="1">
      <alignment vertical="top"/>
    </xf>
    <xf numFmtId="168" fontId="8" fillId="0" borderId="1" xfId="2" applyNumberFormat="1" applyFont="1" applyFill="1" applyBorder="1" applyAlignment="1">
      <alignment vertical="top"/>
    </xf>
    <xf numFmtId="0" fontId="8" fillId="0" borderId="1" xfId="0" applyFont="1" applyBorder="1" applyAlignment="1">
      <alignment vertical="top"/>
    </xf>
    <xf numFmtId="2" fontId="8" fillId="0" borderId="1" xfId="0" applyNumberFormat="1" applyFont="1" applyBorder="1" applyAlignment="1">
      <alignment vertical="top"/>
    </xf>
    <xf numFmtId="0" fontId="8" fillId="0" borderId="8" xfId="0" applyFont="1" applyBorder="1" applyAlignment="1">
      <alignment vertical="top"/>
    </xf>
    <xf numFmtId="169" fontId="8" fillId="0" borderId="0" xfId="4" applyNumberFormat="1" applyFont="1" applyFill="1" applyBorder="1" applyAlignment="1">
      <alignment vertical="top"/>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3" borderId="5" xfId="0" applyFont="1" applyFill="1" applyBorder="1" applyAlignment="1">
      <alignment horizontal="left" vertical="top"/>
    </xf>
    <xf numFmtId="0" fontId="8" fillId="3" borderId="0" xfId="0" applyFont="1" applyFill="1" applyBorder="1" applyAlignment="1">
      <alignment horizontal="left" vertical="top"/>
    </xf>
    <xf numFmtId="0" fontId="8" fillId="3" borderId="4" xfId="0" applyFont="1" applyFill="1" applyBorder="1" applyAlignment="1">
      <alignment vertical="top"/>
    </xf>
    <xf numFmtId="0" fontId="8" fillId="3" borderId="6" xfId="0" applyFont="1" applyFill="1" applyBorder="1" applyAlignment="1">
      <alignment vertical="top"/>
    </xf>
    <xf numFmtId="15" fontId="8" fillId="3" borderId="6" xfId="0" applyNumberFormat="1" applyFont="1" applyFill="1" applyBorder="1" applyAlignment="1">
      <alignment vertical="top"/>
    </xf>
    <xf numFmtId="0" fontId="8" fillId="3" borderId="6" xfId="0" applyFont="1" applyFill="1" applyBorder="1" applyAlignment="1">
      <alignment vertical="top" wrapText="1"/>
    </xf>
    <xf numFmtId="0" fontId="8" fillId="0" borderId="5" xfId="0" applyFont="1" applyBorder="1" applyAlignment="1">
      <alignment vertical="top"/>
    </xf>
    <xf numFmtId="0" fontId="8" fillId="0" borderId="7" xfId="0" applyFont="1" applyBorder="1" applyAlignment="1">
      <alignment vertical="top"/>
    </xf>
    <xf numFmtId="0" fontId="8" fillId="3" borderId="4" xfId="0" applyFont="1" applyFill="1" applyBorder="1" applyAlignment="1">
      <alignment horizontal="left" vertical="top"/>
    </xf>
    <xf numFmtId="0" fontId="8" fillId="3" borderId="6" xfId="0" applyFont="1" applyFill="1" applyBorder="1" applyAlignment="1">
      <alignment horizontal="left" vertical="top"/>
    </xf>
    <xf numFmtId="174" fontId="7" fillId="0" borderId="5" xfId="0" applyNumberFormat="1" applyFont="1" applyBorder="1"/>
    <xf numFmtId="174" fontId="7" fillId="0" borderId="6" xfId="0" applyNumberFormat="1" applyFont="1" applyBorder="1"/>
    <xf numFmtId="174" fontId="7" fillId="0" borderId="7" xfId="0" applyNumberFormat="1" applyFont="1" applyBorder="1"/>
    <xf numFmtId="174" fontId="7" fillId="0" borderId="8" xfId="0" applyNumberFormat="1" applyFont="1" applyBorder="1"/>
    <xf numFmtId="2" fontId="8" fillId="0" borderId="6" xfId="0" applyNumberFormat="1" applyFont="1" applyFill="1" applyBorder="1" applyAlignment="1">
      <alignment vertical="top"/>
    </xf>
    <xf numFmtId="2" fontId="8" fillId="0" borderId="1" xfId="0" applyNumberFormat="1" applyFont="1" applyFill="1" applyBorder="1" applyAlignment="1">
      <alignment vertical="top"/>
    </xf>
    <xf numFmtId="2" fontId="8" fillId="0" borderId="8" xfId="0" applyNumberFormat="1" applyFont="1" applyFill="1" applyBorder="1" applyAlignment="1">
      <alignment vertical="top"/>
    </xf>
    <xf numFmtId="174" fontId="8" fillId="0" borderId="0" xfId="0" applyNumberFormat="1" applyFont="1" applyFill="1" applyBorder="1" applyAlignment="1">
      <alignment vertical="top"/>
    </xf>
    <xf numFmtId="174" fontId="8" fillId="0" borderId="6" xfId="0" applyNumberFormat="1" applyFont="1" applyFill="1" applyBorder="1" applyAlignment="1">
      <alignment vertical="top"/>
    </xf>
    <xf numFmtId="174" fontId="8" fillId="0" borderId="1" xfId="0" applyNumberFormat="1" applyFont="1" applyFill="1" applyBorder="1" applyAlignment="1">
      <alignment vertical="top"/>
    </xf>
    <xf numFmtId="174" fontId="8" fillId="0" borderId="8" xfId="0" applyNumberFormat="1" applyFont="1" applyFill="1" applyBorder="1" applyAlignment="1">
      <alignment vertical="top"/>
    </xf>
    <xf numFmtId="0" fontId="8" fillId="0" borderId="9" xfId="0" applyFont="1" applyFill="1" applyBorder="1" applyAlignment="1">
      <alignment vertical="top"/>
    </xf>
    <xf numFmtId="0" fontId="8" fillId="0" borderId="10" xfId="0" applyFont="1" applyFill="1" applyBorder="1" applyAlignment="1">
      <alignment vertical="top"/>
    </xf>
    <xf numFmtId="0" fontId="8" fillId="0" borderId="11" xfId="0" applyFont="1" applyFill="1" applyBorder="1" applyAlignment="1">
      <alignment vertical="top"/>
    </xf>
    <xf numFmtId="2" fontId="8" fillId="0" borderId="5" xfId="0" applyNumberFormat="1" applyFont="1" applyFill="1" applyBorder="1" applyAlignment="1">
      <alignment vertical="top"/>
    </xf>
    <xf numFmtId="2" fontId="8" fillId="0" borderId="7" xfId="0" applyNumberFormat="1" applyFont="1" applyFill="1" applyBorder="1" applyAlignment="1">
      <alignment vertical="top"/>
    </xf>
    <xf numFmtId="2" fontId="8" fillId="2" borderId="0" xfId="0" applyNumberFormat="1" applyFont="1" applyFill="1"/>
    <xf numFmtId="0" fontId="8" fillId="0" borderId="9" xfId="0" applyFont="1" applyFill="1" applyBorder="1" applyAlignment="1">
      <alignment horizontal="center" vertical="top"/>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3" borderId="5" xfId="0" applyFont="1" applyFill="1" applyBorder="1" applyAlignment="1">
      <alignment horizontal="left" vertical="top"/>
    </xf>
    <xf numFmtId="0" fontId="8" fillId="3" borderId="0" xfId="0" applyFont="1" applyFill="1" applyBorder="1" applyAlignment="1">
      <alignment horizontal="left" vertical="top"/>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164" fontId="7" fillId="2" borderId="0" xfId="1" applyNumberFormat="1" applyFont="1" applyFill="1" applyBorder="1" applyAlignment="1">
      <alignment horizontal="left" vertical="top" wrapText="1"/>
    </xf>
    <xf numFmtId="164" fontId="7" fillId="2" borderId="1" xfId="1"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9" fontId="7" fillId="2" borderId="0" xfId="0" applyNumberFormat="1" applyFont="1" applyFill="1" applyBorder="1" applyAlignment="1">
      <alignment horizontal="left" vertical="top" wrapText="1"/>
    </xf>
    <xf numFmtId="0" fontId="7" fillId="2" borderId="3" xfId="0" applyFont="1" applyFill="1" applyBorder="1" applyAlignment="1">
      <alignment horizontal="left" vertical="top"/>
    </xf>
    <xf numFmtId="0" fontId="7" fillId="2" borderId="1"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0" xfId="0" applyFont="1" applyFill="1" applyBorder="1" applyAlignment="1">
      <alignment horizontal="left" vertical="top"/>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20" fillId="6" borderId="2" xfId="0" applyFont="1" applyFill="1" applyBorder="1" applyAlignment="1">
      <alignment horizontal="center"/>
    </xf>
    <xf numFmtId="0" fontId="20" fillId="6" borderId="3" xfId="0" applyFont="1" applyFill="1" applyBorder="1" applyAlignment="1">
      <alignment horizontal="center"/>
    </xf>
    <xf numFmtId="0" fontId="20" fillId="6" borderId="4" xfId="0" applyFont="1" applyFill="1" applyBorder="1" applyAlignment="1">
      <alignment horizontal="center"/>
    </xf>
    <xf numFmtId="0" fontId="21" fillId="2" borderId="5"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2" xfId="0" applyFont="1" applyFill="1" applyBorder="1" applyAlignment="1">
      <alignment horizontal="left" vertical="top" wrapText="1"/>
    </xf>
    <xf numFmtId="0" fontId="8" fillId="6" borderId="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8" xfId="0" applyFont="1" applyFill="1" applyBorder="1" applyAlignment="1">
      <alignment horizontal="center" vertical="center"/>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7" xfId="0" applyFont="1" applyFill="1" applyBorder="1" applyAlignment="1">
      <alignment horizontal="left" vertical="top" wrapText="1"/>
    </xf>
    <xf numFmtId="0" fontId="17" fillId="6" borderId="2" xfId="0" applyFont="1" applyFill="1" applyBorder="1" applyAlignment="1">
      <alignment horizontal="center"/>
    </xf>
    <xf numFmtId="0" fontId="17" fillId="6" borderId="3" xfId="0" applyFont="1" applyFill="1" applyBorder="1" applyAlignment="1">
      <alignment horizontal="center"/>
    </xf>
    <xf numFmtId="0" fontId="17" fillId="6" borderId="4" xfId="0" applyFont="1" applyFill="1" applyBorder="1" applyAlignment="1">
      <alignment horizontal="center"/>
    </xf>
    <xf numFmtId="0" fontId="7" fillId="6" borderId="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8"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7" xfId="0" applyFont="1" applyFill="1" applyBorder="1" applyAlignment="1">
      <alignment horizontal="left"/>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6">
    <cellStyle name="Comma" xfId="2" builtinId="3"/>
    <cellStyle name="Currency" xfId="1" builtinId="4"/>
    <cellStyle name="Normal" xfId="0" builtinId="0"/>
    <cellStyle name="Normal 2" xfId="3"/>
    <cellStyle name="Normal 3" xfId="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8"/>
  <sheetViews>
    <sheetView tabSelected="1" zoomScale="90" zoomScaleNormal="90" workbookViewId="0">
      <pane xSplit="1" ySplit="10" topLeftCell="B11" activePane="bottomRight" state="frozen"/>
      <selection pane="topRight" activeCell="B1" sqref="B1"/>
      <selection pane="bottomLeft" activeCell="A12" sqref="A12"/>
      <selection pane="bottomRight"/>
    </sheetView>
  </sheetViews>
  <sheetFormatPr defaultRowHeight="12" x14ac:dyDescent="0.25"/>
  <cols>
    <col min="1" max="1" width="23.140625" style="29" bestFit="1" customWidth="1"/>
    <col min="2" max="36" width="15.7109375" style="29" customWidth="1"/>
    <col min="37" max="270" width="9.140625" style="29"/>
    <col min="271" max="271" width="17.42578125" style="29" bestFit="1" customWidth="1"/>
    <col min="272" max="280" width="9.140625" style="29"/>
    <col min="281" max="281" width="11.42578125" style="29" customWidth="1"/>
    <col min="282" max="526" width="9.140625" style="29"/>
    <col min="527" max="527" width="17.42578125" style="29" bestFit="1" customWidth="1"/>
    <col min="528" max="536" width="9.140625" style="29"/>
    <col min="537" max="537" width="11.42578125" style="29" customWidth="1"/>
    <col min="538" max="782" width="9.140625" style="29"/>
    <col min="783" max="783" width="17.42578125" style="29" bestFit="1" customWidth="1"/>
    <col min="784" max="792" width="9.140625" style="29"/>
    <col min="793" max="793" width="11.42578125" style="29" customWidth="1"/>
    <col min="794" max="1038" width="9.140625" style="29"/>
    <col min="1039" max="1039" width="17.42578125" style="29" bestFit="1" customWidth="1"/>
    <col min="1040" max="1048" width="9.140625" style="29"/>
    <col min="1049" max="1049" width="11.42578125" style="29" customWidth="1"/>
    <col min="1050" max="1294" width="9.140625" style="29"/>
    <col min="1295" max="1295" width="17.42578125" style="29" bestFit="1" customWidth="1"/>
    <col min="1296" max="1304" width="9.140625" style="29"/>
    <col min="1305" max="1305" width="11.42578125" style="29" customWidth="1"/>
    <col min="1306" max="1550" width="9.140625" style="29"/>
    <col min="1551" max="1551" width="17.42578125" style="29" bestFit="1" customWidth="1"/>
    <col min="1552" max="1560" width="9.140625" style="29"/>
    <col min="1561" max="1561" width="11.42578125" style="29" customWidth="1"/>
    <col min="1562" max="1806" width="9.140625" style="29"/>
    <col min="1807" max="1807" width="17.42578125" style="29" bestFit="1" customWidth="1"/>
    <col min="1808" max="1816" width="9.140625" style="29"/>
    <col min="1817" max="1817" width="11.42578125" style="29" customWidth="1"/>
    <col min="1818" max="2062" width="9.140625" style="29"/>
    <col min="2063" max="2063" width="17.42578125" style="29" bestFit="1" customWidth="1"/>
    <col min="2064" max="2072" width="9.140625" style="29"/>
    <col min="2073" max="2073" width="11.42578125" style="29" customWidth="1"/>
    <col min="2074" max="2318" width="9.140625" style="29"/>
    <col min="2319" max="2319" width="17.42578125" style="29" bestFit="1" customWidth="1"/>
    <col min="2320" max="2328" width="9.140625" style="29"/>
    <col min="2329" max="2329" width="11.42578125" style="29" customWidth="1"/>
    <col min="2330" max="2574" width="9.140625" style="29"/>
    <col min="2575" max="2575" width="17.42578125" style="29" bestFit="1" customWidth="1"/>
    <col min="2576" max="2584" width="9.140625" style="29"/>
    <col min="2585" max="2585" width="11.42578125" style="29" customWidth="1"/>
    <col min="2586" max="2830" width="9.140625" style="29"/>
    <col min="2831" max="2831" width="17.42578125" style="29" bestFit="1" customWidth="1"/>
    <col min="2832" max="2840" width="9.140625" style="29"/>
    <col min="2841" max="2841" width="11.42578125" style="29" customWidth="1"/>
    <col min="2842" max="3086" width="9.140625" style="29"/>
    <col min="3087" max="3087" width="17.42578125" style="29" bestFit="1" customWidth="1"/>
    <col min="3088" max="3096" width="9.140625" style="29"/>
    <col min="3097" max="3097" width="11.42578125" style="29" customWidth="1"/>
    <col min="3098" max="3342" width="9.140625" style="29"/>
    <col min="3343" max="3343" width="17.42578125" style="29" bestFit="1" customWidth="1"/>
    <col min="3344" max="3352" width="9.140625" style="29"/>
    <col min="3353" max="3353" width="11.42578125" style="29" customWidth="1"/>
    <col min="3354" max="3598" width="9.140625" style="29"/>
    <col min="3599" max="3599" width="17.42578125" style="29" bestFit="1" customWidth="1"/>
    <col min="3600" max="3608" width="9.140625" style="29"/>
    <col min="3609" max="3609" width="11.42578125" style="29" customWidth="1"/>
    <col min="3610" max="3854" width="9.140625" style="29"/>
    <col min="3855" max="3855" width="17.42578125" style="29" bestFit="1" customWidth="1"/>
    <col min="3856" max="3864" width="9.140625" style="29"/>
    <col min="3865" max="3865" width="11.42578125" style="29" customWidth="1"/>
    <col min="3866" max="4110" width="9.140625" style="29"/>
    <col min="4111" max="4111" width="17.42578125" style="29" bestFit="1" customWidth="1"/>
    <col min="4112" max="4120" width="9.140625" style="29"/>
    <col min="4121" max="4121" width="11.42578125" style="29" customWidth="1"/>
    <col min="4122" max="4366" width="9.140625" style="29"/>
    <col min="4367" max="4367" width="17.42578125" style="29" bestFit="1" customWidth="1"/>
    <col min="4368" max="4376" width="9.140625" style="29"/>
    <col min="4377" max="4377" width="11.42578125" style="29" customWidth="1"/>
    <col min="4378" max="4622" width="9.140625" style="29"/>
    <col min="4623" max="4623" width="17.42578125" style="29" bestFit="1" customWidth="1"/>
    <col min="4624" max="4632" width="9.140625" style="29"/>
    <col min="4633" max="4633" width="11.42578125" style="29" customWidth="1"/>
    <col min="4634" max="4878" width="9.140625" style="29"/>
    <col min="4879" max="4879" width="17.42578125" style="29" bestFit="1" customWidth="1"/>
    <col min="4880" max="4888" width="9.140625" style="29"/>
    <col min="4889" max="4889" width="11.42578125" style="29" customWidth="1"/>
    <col min="4890" max="5134" width="9.140625" style="29"/>
    <col min="5135" max="5135" width="17.42578125" style="29" bestFit="1" customWidth="1"/>
    <col min="5136" max="5144" width="9.140625" style="29"/>
    <col min="5145" max="5145" width="11.42578125" style="29" customWidth="1"/>
    <col min="5146" max="5390" width="9.140625" style="29"/>
    <col min="5391" max="5391" width="17.42578125" style="29" bestFit="1" customWidth="1"/>
    <col min="5392" max="5400" width="9.140625" style="29"/>
    <col min="5401" max="5401" width="11.42578125" style="29" customWidth="1"/>
    <col min="5402" max="5646" width="9.140625" style="29"/>
    <col min="5647" max="5647" width="17.42578125" style="29" bestFit="1" customWidth="1"/>
    <col min="5648" max="5656" width="9.140625" style="29"/>
    <col min="5657" max="5657" width="11.42578125" style="29" customWidth="1"/>
    <col min="5658" max="5902" width="9.140625" style="29"/>
    <col min="5903" max="5903" width="17.42578125" style="29" bestFit="1" customWidth="1"/>
    <col min="5904" max="5912" width="9.140625" style="29"/>
    <col min="5913" max="5913" width="11.42578125" style="29" customWidth="1"/>
    <col min="5914" max="6158" width="9.140625" style="29"/>
    <col min="6159" max="6159" width="17.42578125" style="29" bestFit="1" customWidth="1"/>
    <col min="6160" max="6168" width="9.140625" style="29"/>
    <col min="6169" max="6169" width="11.42578125" style="29" customWidth="1"/>
    <col min="6170" max="6414" width="9.140625" style="29"/>
    <col min="6415" max="6415" width="17.42578125" style="29" bestFit="1" customWidth="1"/>
    <col min="6416" max="6424" width="9.140625" style="29"/>
    <col min="6425" max="6425" width="11.42578125" style="29" customWidth="1"/>
    <col min="6426" max="6670" width="9.140625" style="29"/>
    <col min="6671" max="6671" width="17.42578125" style="29" bestFit="1" customWidth="1"/>
    <col min="6672" max="6680" width="9.140625" style="29"/>
    <col min="6681" max="6681" width="11.42578125" style="29" customWidth="1"/>
    <col min="6682" max="6926" width="9.140625" style="29"/>
    <col min="6927" max="6927" width="17.42578125" style="29" bestFit="1" customWidth="1"/>
    <col min="6928" max="6936" width="9.140625" style="29"/>
    <col min="6937" max="6937" width="11.42578125" style="29" customWidth="1"/>
    <col min="6938" max="7182" width="9.140625" style="29"/>
    <col min="7183" max="7183" width="17.42578125" style="29" bestFit="1" customWidth="1"/>
    <col min="7184" max="7192" width="9.140625" style="29"/>
    <col min="7193" max="7193" width="11.42578125" style="29" customWidth="1"/>
    <col min="7194" max="7438" width="9.140625" style="29"/>
    <col min="7439" max="7439" width="17.42578125" style="29" bestFit="1" customWidth="1"/>
    <col min="7440" max="7448" width="9.140625" style="29"/>
    <col min="7449" max="7449" width="11.42578125" style="29" customWidth="1"/>
    <col min="7450" max="7694" width="9.140625" style="29"/>
    <col min="7695" max="7695" width="17.42578125" style="29" bestFit="1" customWidth="1"/>
    <col min="7696" max="7704" width="9.140625" style="29"/>
    <col min="7705" max="7705" width="11.42578125" style="29" customWidth="1"/>
    <col min="7706" max="7950" width="9.140625" style="29"/>
    <col min="7951" max="7951" width="17.42578125" style="29" bestFit="1" customWidth="1"/>
    <col min="7952" max="7960" width="9.140625" style="29"/>
    <col min="7961" max="7961" width="11.42578125" style="29" customWidth="1"/>
    <col min="7962" max="8206" width="9.140625" style="29"/>
    <col min="8207" max="8207" width="17.42578125" style="29" bestFit="1" customWidth="1"/>
    <col min="8208" max="8216" width="9.140625" style="29"/>
    <col min="8217" max="8217" width="11.42578125" style="29" customWidth="1"/>
    <col min="8218" max="8462" width="9.140625" style="29"/>
    <col min="8463" max="8463" width="17.42578125" style="29" bestFit="1" customWidth="1"/>
    <col min="8464" max="8472" width="9.140625" style="29"/>
    <col min="8473" max="8473" width="11.42578125" style="29" customWidth="1"/>
    <col min="8474" max="8718" width="9.140625" style="29"/>
    <col min="8719" max="8719" width="17.42578125" style="29" bestFit="1" customWidth="1"/>
    <col min="8720" max="8728" width="9.140625" style="29"/>
    <col min="8729" max="8729" width="11.42578125" style="29" customWidth="1"/>
    <col min="8730" max="8974" width="9.140625" style="29"/>
    <col min="8975" max="8975" width="17.42578125" style="29" bestFit="1" customWidth="1"/>
    <col min="8976" max="8984" width="9.140625" style="29"/>
    <col min="8985" max="8985" width="11.42578125" style="29" customWidth="1"/>
    <col min="8986" max="9230" width="9.140625" style="29"/>
    <col min="9231" max="9231" width="17.42578125" style="29" bestFit="1" customWidth="1"/>
    <col min="9232" max="9240" width="9.140625" style="29"/>
    <col min="9241" max="9241" width="11.42578125" style="29" customWidth="1"/>
    <col min="9242" max="9486" width="9.140625" style="29"/>
    <col min="9487" max="9487" width="17.42578125" style="29" bestFit="1" customWidth="1"/>
    <col min="9488" max="9496" width="9.140625" style="29"/>
    <col min="9497" max="9497" width="11.42578125" style="29" customWidth="1"/>
    <col min="9498" max="9742" width="9.140625" style="29"/>
    <col min="9743" max="9743" width="17.42578125" style="29" bestFit="1" customWidth="1"/>
    <col min="9744" max="9752" width="9.140625" style="29"/>
    <col min="9753" max="9753" width="11.42578125" style="29" customWidth="1"/>
    <col min="9754" max="9998" width="9.140625" style="29"/>
    <col min="9999" max="9999" width="17.42578125" style="29" bestFit="1" customWidth="1"/>
    <col min="10000" max="10008" width="9.140625" style="29"/>
    <col min="10009" max="10009" width="11.42578125" style="29" customWidth="1"/>
    <col min="10010" max="10254" width="9.140625" style="29"/>
    <col min="10255" max="10255" width="17.42578125" style="29" bestFit="1" customWidth="1"/>
    <col min="10256" max="10264" width="9.140625" style="29"/>
    <col min="10265" max="10265" width="11.42578125" style="29" customWidth="1"/>
    <col min="10266" max="10510" width="9.140625" style="29"/>
    <col min="10511" max="10511" width="17.42578125" style="29" bestFit="1" customWidth="1"/>
    <col min="10512" max="10520" width="9.140625" style="29"/>
    <col min="10521" max="10521" width="11.42578125" style="29" customWidth="1"/>
    <col min="10522" max="10766" width="9.140625" style="29"/>
    <col min="10767" max="10767" width="17.42578125" style="29" bestFit="1" customWidth="1"/>
    <col min="10768" max="10776" width="9.140625" style="29"/>
    <col min="10777" max="10777" width="11.42578125" style="29" customWidth="1"/>
    <col min="10778" max="11022" width="9.140625" style="29"/>
    <col min="11023" max="11023" width="17.42578125" style="29" bestFit="1" customWidth="1"/>
    <col min="11024" max="11032" width="9.140625" style="29"/>
    <col min="11033" max="11033" width="11.42578125" style="29" customWidth="1"/>
    <col min="11034" max="11278" width="9.140625" style="29"/>
    <col min="11279" max="11279" width="17.42578125" style="29" bestFit="1" customWidth="1"/>
    <col min="11280" max="11288" width="9.140625" style="29"/>
    <col min="11289" max="11289" width="11.42578125" style="29" customWidth="1"/>
    <col min="11290" max="11534" width="9.140625" style="29"/>
    <col min="11535" max="11535" width="17.42578125" style="29" bestFit="1" customWidth="1"/>
    <col min="11536" max="11544" width="9.140625" style="29"/>
    <col min="11545" max="11545" width="11.42578125" style="29" customWidth="1"/>
    <col min="11546" max="11790" width="9.140625" style="29"/>
    <col min="11791" max="11791" width="17.42578125" style="29" bestFit="1" customWidth="1"/>
    <col min="11792" max="11800" width="9.140625" style="29"/>
    <col min="11801" max="11801" width="11.42578125" style="29" customWidth="1"/>
    <col min="11802" max="12046" width="9.140625" style="29"/>
    <col min="12047" max="12047" width="17.42578125" style="29" bestFit="1" customWidth="1"/>
    <col min="12048" max="12056" width="9.140625" style="29"/>
    <col min="12057" max="12057" width="11.42578125" style="29" customWidth="1"/>
    <col min="12058" max="12302" width="9.140625" style="29"/>
    <col min="12303" max="12303" width="17.42578125" style="29" bestFit="1" customWidth="1"/>
    <col min="12304" max="12312" width="9.140625" style="29"/>
    <col min="12313" max="12313" width="11.42578125" style="29" customWidth="1"/>
    <col min="12314" max="12558" width="9.140625" style="29"/>
    <col min="12559" max="12559" width="17.42578125" style="29" bestFit="1" customWidth="1"/>
    <col min="12560" max="12568" width="9.140625" style="29"/>
    <col min="12569" max="12569" width="11.42578125" style="29" customWidth="1"/>
    <col min="12570" max="12814" width="9.140625" style="29"/>
    <col min="12815" max="12815" width="17.42578125" style="29" bestFit="1" customWidth="1"/>
    <col min="12816" max="12824" width="9.140625" style="29"/>
    <col min="12825" max="12825" width="11.42578125" style="29" customWidth="1"/>
    <col min="12826" max="13070" width="9.140625" style="29"/>
    <col min="13071" max="13071" width="17.42578125" style="29" bestFit="1" customWidth="1"/>
    <col min="13072" max="13080" width="9.140625" style="29"/>
    <col min="13081" max="13081" width="11.42578125" style="29" customWidth="1"/>
    <col min="13082" max="13326" width="9.140625" style="29"/>
    <col min="13327" max="13327" width="17.42578125" style="29" bestFit="1" customWidth="1"/>
    <col min="13328" max="13336" width="9.140625" style="29"/>
    <col min="13337" max="13337" width="11.42578125" style="29" customWidth="1"/>
    <col min="13338" max="13582" width="9.140625" style="29"/>
    <col min="13583" max="13583" width="17.42578125" style="29" bestFit="1" customWidth="1"/>
    <col min="13584" max="13592" width="9.140625" style="29"/>
    <col min="13593" max="13593" width="11.42578125" style="29" customWidth="1"/>
    <col min="13594" max="13838" width="9.140625" style="29"/>
    <col min="13839" max="13839" width="17.42578125" style="29" bestFit="1" customWidth="1"/>
    <col min="13840" max="13848" width="9.140625" style="29"/>
    <col min="13849" max="13849" width="11.42578125" style="29" customWidth="1"/>
    <col min="13850" max="14094" width="9.140625" style="29"/>
    <col min="14095" max="14095" width="17.42578125" style="29" bestFit="1" customWidth="1"/>
    <col min="14096" max="14104" width="9.140625" style="29"/>
    <col min="14105" max="14105" width="11.42578125" style="29" customWidth="1"/>
    <col min="14106" max="14350" width="9.140625" style="29"/>
    <col min="14351" max="14351" width="17.42578125" style="29" bestFit="1" customWidth="1"/>
    <col min="14352" max="14360" width="9.140625" style="29"/>
    <col min="14361" max="14361" width="11.42578125" style="29" customWidth="1"/>
    <col min="14362" max="14606" width="9.140625" style="29"/>
    <col min="14607" max="14607" width="17.42578125" style="29" bestFit="1" customWidth="1"/>
    <col min="14608" max="14616" width="9.140625" style="29"/>
    <col min="14617" max="14617" width="11.42578125" style="29" customWidth="1"/>
    <col min="14618" max="14862" width="9.140625" style="29"/>
    <col min="14863" max="14863" width="17.42578125" style="29" bestFit="1" customWidth="1"/>
    <col min="14864" max="14872" width="9.140625" style="29"/>
    <col min="14873" max="14873" width="11.42578125" style="29" customWidth="1"/>
    <col min="14874" max="15118" width="9.140625" style="29"/>
    <col min="15119" max="15119" width="17.42578125" style="29" bestFit="1" customWidth="1"/>
    <col min="15120" max="15128" width="9.140625" style="29"/>
    <col min="15129" max="15129" width="11.42578125" style="29" customWidth="1"/>
    <col min="15130" max="15374" width="9.140625" style="29"/>
    <col min="15375" max="15375" width="17.42578125" style="29" bestFit="1" customWidth="1"/>
    <col min="15376" max="15384" width="9.140625" style="29"/>
    <col min="15385" max="15385" width="11.42578125" style="29" customWidth="1"/>
    <col min="15386" max="15630" width="9.140625" style="29"/>
    <col min="15631" max="15631" width="17.42578125" style="29" bestFit="1" customWidth="1"/>
    <col min="15632" max="15640" width="9.140625" style="29"/>
    <col min="15641" max="15641" width="11.42578125" style="29" customWidth="1"/>
    <col min="15642" max="15886" width="9.140625" style="29"/>
    <col min="15887" max="15887" width="17.42578125" style="29" bestFit="1" customWidth="1"/>
    <col min="15888" max="15896" width="9.140625" style="29"/>
    <col min="15897" max="15897" width="11.42578125" style="29" customWidth="1"/>
    <col min="15898" max="16142" width="9.140625" style="29"/>
    <col min="16143" max="16143" width="17.42578125" style="29" bestFit="1" customWidth="1"/>
    <col min="16144" max="16152" width="9.140625" style="29"/>
    <col min="16153" max="16153" width="11.42578125" style="29" customWidth="1"/>
    <col min="16154" max="16384" width="9.140625" style="29"/>
  </cols>
  <sheetData>
    <row r="1" spans="1:37" ht="18.75" x14ac:dyDescent="0.25">
      <c r="A1" s="405" t="s">
        <v>336</v>
      </c>
    </row>
    <row r="2" spans="1:37" ht="14.1" customHeight="1" x14ac:dyDescent="0.25">
      <c r="A2" s="405"/>
      <c r="H2" s="469"/>
      <c r="V2" s="479" t="s">
        <v>259</v>
      </c>
      <c r="W2" s="480"/>
      <c r="X2" s="481"/>
      <c r="Y2" s="479" t="s">
        <v>260</v>
      </c>
      <c r="Z2" s="480"/>
      <c r="AA2" s="481"/>
    </row>
    <row r="3" spans="1:37" ht="14.1" customHeight="1" x14ac:dyDescent="0.25">
      <c r="A3" s="29" t="s">
        <v>109</v>
      </c>
      <c r="B3" s="29">
        <v>2</v>
      </c>
      <c r="C3" s="29">
        <v>3</v>
      </c>
      <c r="D3" s="29">
        <v>4</v>
      </c>
      <c r="E3" s="29">
        <v>5</v>
      </c>
      <c r="F3" s="29">
        <v>6</v>
      </c>
      <c r="G3" s="29">
        <v>7</v>
      </c>
      <c r="H3" s="29">
        <v>8</v>
      </c>
      <c r="I3" s="29">
        <v>9</v>
      </c>
      <c r="J3" s="29">
        <v>10</v>
      </c>
      <c r="K3" s="29">
        <v>11</v>
      </c>
      <c r="L3" s="29">
        <v>12</v>
      </c>
      <c r="M3" s="29">
        <v>13</v>
      </c>
      <c r="N3" s="29">
        <v>14</v>
      </c>
      <c r="O3" s="29">
        <v>15</v>
      </c>
      <c r="P3" s="29">
        <v>16</v>
      </c>
      <c r="Q3" s="29">
        <v>17</v>
      </c>
      <c r="R3" s="29">
        <v>18</v>
      </c>
      <c r="S3" s="29">
        <v>19</v>
      </c>
      <c r="T3" s="29">
        <v>20</v>
      </c>
      <c r="U3" s="29">
        <v>21</v>
      </c>
      <c r="V3" s="473">
        <v>22</v>
      </c>
      <c r="W3" s="474">
        <v>23</v>
      </c>
      <c r="X3" s="475">
        <v>24</v>
      </c>
      <c r="Y3" s="474">
        <v>25</v>
      </c>
      <c r="Z3" s="474">
        <v>26</v>
      </c>
      <c r="AA3" s="475">
        <v>27</v>
      </c>
      <c r="AB3" s="29">
        <v>28</v>
      </c>
      <c r="AC3" s="29">
        <v>29</v>
      </c>
      <c r="AD3" s="29">
        <v>30</v>
      </c>
      <c r="AE3" s="29">
        <v>31</v>
      </c>
      <c r="AF3" s="29">
        <v>32</v>
      </c>
      <c r="AG3" s="29">
        <v>33</v>
      </c>
      <c r="AH3" s="29">
        <v>34</v>
      </c>
      <c r="AI3" s="29">
        <v>35</v>
      </c>
      <c r="AJ3" s="29">
        <v>36</v>
      </c>
    </row>
    <row r="4" spans="1:37" s="407" customFormat="1" ht="35.25" customHeight="1" x14ac:dyDescent="0.25">
      <c r="A4" s="406"/>
      <c r="B4" s="484" t="s">
        <v>94</v>
      </c>
      <c r="C4" s="484"/>
      <c r="D4" s="484"/>
      <c r="E4" s="483"/>
      <c r="F4" s="482" t="s">
        <v>95</v>
      </c>
      <c r="G4" s="484"/>
      <c r="H4" s="484"/>
      <c r="I4" s="484"/>
      <c r="J4" s="484"/>
      <c r="K4" s="484"/>
      <c r="L4" s="483"/>
      <c r="M4" s="491" t="s">
        <v>105</v>
      </c>
      <c r="N4" s="492"/>
      <c r="O4" s="492"/>
      <c r="P4" s="492"/>
      <c r="Q4" s="492"/>
      <c r="R4" s="493"/>
      <c r="S4" s="491" t="s">
        <v>96</v>
      </c>
      <c r="T4" s="492"/>
      <c r="U4" s="492"/>
      <c r="V4" s="482" t="s">
        <v>133</v>
      </c>
      <c r="W4" s="484"/>
      <c r="X4" s="483"/>
      <c r="Y4" s="482" t="s">
        <v>133</v>
      </c>
      <c r="Z4" s="484"/>
      <c r="AA4" s="483"/>
      <c r="AB4" s="484" t="s">
        <v>92</v>
      </c>
      <c r="AC4" s="484"/>
      <c r="AD4" s="484"/>
      <c r="AE4" s="483"/>
      <c r="AF4" s="482" t="s">
        <v>93</v>
      </c>
      <c r="AG4" s="484"/>
      <c r="AH4" s="483"/>
      <c r="AI4" s="482" t="s">
        <v>91</v>
      </c>
      <c r="AJ4" s="483"/>
    </row>
    <row r="5" spans="1:37" s="415" customFormat="1" ht="72" x14ac:dyDescent="0.25">
      <c r="A5" s="408" t="s">
        <v>77</v>
      </c>
      <c r="B5" s="70" t="s">
        <v>140</v>
      </c>
      <c r="C5" s="70" t="s">
        <v>141</v>
      </c>
      <c r="D5" s="70" t="s">
        <v>141</v>
      </c>
      <c r="E5" s="70" t="s">
        <v>337</v>
      </c>
      <c r="F5" s="494" t="s">
        <v>340</v>
      </c>
      <c r="G5" s="495"/>
      <c r="H5" s="489" t="s">
        <v>76</v>
      </c>
      <c r="I5" s="490"/>
      <c r="J5" s="489" t="s">
        <v>75</v>
      </c>
      <c r="K5" s="496"/>
      <c r="L5" s="490"/>
      <c r="M5" s="409" t="s">
        <v>322</v>
      </c>
      <c r="N5" s="71" t="s">
        <v>325</v>
      </c>
      <c r="O5" s="71" t="s">
        <v>323</v>
      </c>
      <c r="P5" s="71" t="s">
        <v>326</v>
      </c>
      <c r="Q5" s="71" t="s">
        <v>324</v>
      </c>
      <c r="R5" s="71" t="s">
        <v>327</v>
      </c>
      <c r="S5" s="217" t="s">
        <v>227</v>
      </c>
      <c r="T5" s="496" t="s">
        <v>87</v>
      </c>
      <c r="U5" s="490"/>
      <c r="V5" s="217" t="s">
        <v>233</v>
      </c>
      <c r="W5" s="70" t="s">
        <v>233</v>
      </c>
      <c r="X5" s="410" t="s">
        <v>233</v>
      </c>
      <c r="Y5" s="217" t="s">
        <v>119</v>
      </c>
      <c r="Z5" s="70" t="s">
        <v>119</v>
      </c>
      <c r="AA5" s="70" t="s">
        <v>120</v>
      </c>
      <c r="AB5" s="411" t="s">
        <v>116</v>
      </c>
      <c r="AC5" s="412" t="s">
        <v>211</v>
      </c>
      <c r="AD5" s="412" t="s">
        <v>117</v>
      </c>
      <c r="AE5" s="413" t="s">
        <v>118</v>
      </c>
      <c r="AF5" s="72" t="s">
        <v>291</v>
      </c>
      <c r="AG5" s="72" t="s">
        <v>291</v>
      </c>
      <c r="AH5" s="72" t="s">
        <v>292</v>
      </c>
      <c r="AI5" s="414" t="s">
        <v>86</v>
      </c>
      <c r="AJ5" s="73" t="s">
        <v>108</v>
      </c>
    </row>
    <row r="6" spans="1:37" ht="14.1" customHeight="1" x14ac:dyDescent="0.2">
      <c r="A6" s="416" t="s">
        <v>9</v>
      </c>
      <c r="B6" s="60" t="s">
        <v>65</v>
      </c>
      <c r="C6" s="60" t="s">
        <v>65</v>
      </c>
      <c r="D6" s="60" t="s">
        <v>65</v>
      </c>
      <c r="E6" s="60" t="s">
        <v>65</v>
      </c>
      <c r="F6" s="450" t="s">
        <v>341</v>
      </c>
      <c r="G6" s="454"/>
      <c r="H6" s="451" t="s">
        <v>341</v>
      </c>
      <c r="I6" s="460"/>
      <c r="J6" s="451" t="s">
        <v>341</v>
      </c>
      <c r="K6" s="60"/>
      <c r="L6" s="60"/>
      <c r="M6" s="115" t="s">
        <v>65</v>
      </c>
      <c r="N6" s="116" t="s">
        <v>65</v>
      </c>
      <c r="O6" s="116" t="s">
        <v>65</v>
      </c>
      <c r="P6" s="116" t="s">
        <v>65</v>
      </c>
      <c r="Q6" s="116" t="s">
        <v>65</v>
      </c>
      <c r="R6" s="116" t="s">
        <v>65</v>
      </c>
      <c r="S6" s="115" t="s">
        <v>65</v>
      </c>
      <c r="T6" s="116" t="s">
        <v>65</v>
      </c>
      <c r="U6" s="116" t="s">
        <v>65</v>
      </c>
      <c r="V6" s="115" t="s">
        <v>65</v>
      </c>
      <c r="W6" s="116" t="s">
        <v>65</v>
      </c>
      <c r="X6" s="116" t="s">
        <v>65</v>
      </c>
      <c r="Y6" s="115" t="s">
        <v>65</v>
      </c>
      <c r="Z6" s="116" t="s">
        <v>65</v>
      </c>
      <c r="AA6" s="116" t="s">
        <v>65</v>
      </c>
      <c r="AB6" s="485" t="s">
        <v>83</v>
      </c>
      <c r="AC6" s="486"/>
      <c r="AD6" s="486"/>
      <c r="AE6" s="454" t="s">
        <v>65</v>
      </c>
      <c r="AF6" s="417" t="s">
        <v>65</v>
      </c>
      <c r="AG6" s="62" t="s">
        <v>65</v>
      </c>
      <c r="AH6" s="62" t="s">
        <v>115</v>
      </c>
      <c r="AI6" s="417" t="s">
        <v>100</v>
      </c>
      <c r="AJ6" s="338" t="s">
        <v>99</v>
      </c>
      <c r="AK6" s="29" t="s">
        <v>67</v>
      </c>
    </row>
    <row r="7" spans="1:37" ht="14.1" customHeight="1" x14ac:dyDescent="0.2">
      <c r="A7" s="418" t="s">
        <v>71</v>
      </c>
      <c r="B7" s="14" t="s">
        <v>73</v>
      </c>
      <c r="C7" s="14" t="s">
        <v>73</v>
      </c>
      <c r="D7" s="14" t="s">
        <v>73</v>
      </c>
      <c r="E7" s="14" t="s">
        <v>73</v>
      </c>
      <c r="F7" s="452" t="s">
        <v>66</v>
      </c>
      <c r="G7" s="455"/>
      <c r="H7" s="452" t="s">
        <v>66</v>
      </c>
      <c r="I7" s="461"/>
      <c r="J7" s="453" t="s">
        <v>66</v>
      </c>
      <c r="K7" s="14"/>
      <c r="L7" s="14"/>
      <c r="M7" s="419" t="s">
        <v>73</v>
      </c>
      <c r="N7" s="61" t="s">
        <v>73</v>
      </c>
      <c r="O7" s="61" t="s">
        <v>73</v>
      </c>
      <c r="P7" s="14" t="s">
        <v>73</v>
      </c>
      <c r="Q7" s="14" t="s">
        <v>73</v>
      </c>
      <c r="R7" s="14" t="s">
        <v>73</v>
      </c>
      <c r="S7" s="49" t="s">
        <v>73</v>
      </c>
      <c r="T7" s="14" t="s">
        <v>73</v>
      </c>
      <c r="U7" s="14" t="s">
        <v>73</v>
      </c>
      <c r="V7" s="419" t="s">
        <v>73</v>
      </c>
      <c r="W7" s="61" t="s">
        <v>73</v>
      </c>
      <c r="X7" s="61" t="s">
        <v>73</v>
      </c>
      <c r="Y7" s="419" t="s">
        <v>73</v>
      </c>
      <c r="Z7" s="61" t="s">
        <v>73</v>
      </c>
      <c r="AA7" s="61" t="s">
        <v>73</v>
      </c>
      <c r="AB7" s="487" t="s">
        <v>10</v>
      </c>
      <c r="AC7" s="488"/>
      <c r="AD7" s="488"/>
      <c r="AE7" s="455" t="s">
        <v>73</v>
      </c>
      <c r="AF7" s="419" t="s">
        <v>73</v>
      </c>
      <c r="AG7" s="61" t="s">
        <v>73</v>
      </c>
      <c r="AH7" s="61" t="s">
        <v>114</v>
      </c>
      <c r="AI7" s="419" t="s">
        <v>70</v>
      </c>
      <c r="AJ7" s="420" t="s">
        <v>98</v>
      </c>
      <c r="AK7" s="29" t="s">
        <v>67</v>
      </c>
    </row>
    <row r="8" spans="1:37" ht="14.1" customHeight="1" x14ac:dyDescent="0.2">
      <c r="A8" s="418" t="s">
        <v>74</v>
      </c>
      <c r="B8" s="14" t="s">
        <v>73</v>
      </c>
      <c r="C8" s="14" t="s">
        <v>73</v>
      </c>
      <c r="D8" s="14" t="s">
        <v>73</v>
      </c>
      <c r="E8" s="14" t="s">
        <v>73</v>
      </c>
      <c r="F8" s="452" t="s">
        <v>342</v>
      </c>
      <c r="G8" s="455"/>
      <c r="H8" s="452" t="s">
        <v>338</v>
      </c>
      <c r="I8" s="461"/>
      <c r="J8" s="453" t="s">
        <v>339</v>
      </c>
      <c r="K8" s="14"/>
      <c r="L8" s="14"/>
      <c r="M8" s="419" t="s">
        <v>73</v>
      </c>
      <c r="N8" s="61" t="s">
        <v>73</v>
      </c>
      <c r="O8" s="61" t="s">
        <v>73</v>
      </c>
      <c r="P8" s="14" t="s">
        <v>73</v>
      </c>
      <c r="Q8" s="14" t="s">
        <v>73</v>
      </c>
      <c r="R8" s="14" t="s">
        <v>73</v>
      </c>
      <c r="S8" s="49" t="s">
        <v>73</v>
      </c>
      <c r="T8" s="14" t="s">
        <v>73</v>
      </c>
      <c r="U8" s="14" t="s">
        <v>73</v>
      </c>
      <c r="V8" s="419" t="s">
        <v>73</v>
      </c>
      <c r="W8" s="61" t="s">
        <v>73</v>
      </c>
      <c r="X8" s="61" t="s">
        <v>73</v>
      </c>
      <c r="Y8" s="419" t="s">
        <v>73</v>
      </c>
      <c r="Z8" s="61" t="s">
        <v>73</v>
      </c>
      <c r="AA8" s="61" t="s">
        <v>73</v>
      </c>
      <c r="AB8" s="49" t="s">
        <v>61</v>
      </c>
      <c r="AC8" s="14" t="s">
        <v>61</v>
      </c>
      <c r="AD8" s="14" t="s">
        <v>62</v>
      </c>
      <c r="AE8" s="455" t="s">
        <v>73</v>
      </c>
      <c r="AF8" s="419" t="s">
        <v>73</v>
      </c>
      <c r="AG8" s="61" t="s">
        <v>73</v>
      </c>
      <c r="AH8" s="61" t="s">
        <v>195</v>
      </c>
      <c r="AI8" s="419" t="s">
        <v>289</v>
      </c>
      <c r="AJ8" s="420" t="s">
        <v>290</v>
      </c>
      <c r="AK8" s="29" t="s">
        <v>67</v>
      </c>
    </row>
    <row r="9" spans="1:37" ht="14.1" customHeight="1" x14ac:dyDescent="0.2">
      <c r="A9" s="418" t="s">
        <v>72</v>
      </c>
      <c r="B9" s="14" t="s">
        <v>73</v>
      </c>
      <c r="C9" s="14" t="s">
        <v>73</v>
      </c>
      <c r="D9" s="14" t="s">
        <v>73</v>
      </c>
      <c r="E9" s="14" t="s">
        <v>73</v>
      </c>
      <c r="F9" s="219">
        <v>42922</v>
      </c>
      <c r="G9" s="456">
        <v>42922</v>
      </c>
      <c r="H9" s="219">
        <v>42195</v>
      </c>
      <c r="I9" s="456">
        <v>75067</v>
      </c>
      <c r="J9" s="43">
        <v>42195</v>
      </c>
      <c r="K9" s="43">
        <v>42296</v>
      </c>
      <c r="L9" s="43">
        <v>42195</v>
      </c>
      <c r="M9" s="421" t="s">
        <v>73</v>
      </c>
      <c r="N9" s="218" t="s">
        <v>73</v>
      </c>
      <c r="O9" s="218" t="s">
        <v>73</v>
      </c>
      <c r="P9" s="30" t="s">
        <v>73</v>
      </c>
      <c r="Q9" s="30" t="s">
        <v>73</v>
      </c>
      <c r="R9" s="30" t="s">
        <v>73</v>
      </c>
      <c r="S9" s="50" t="s">
        <v>73</v>
      </c>
      <c r="T9" s="30" t="s">
        <v>73</v>
      </c>
      <c r="U9" s="30" t="s">
        <v>73</v>
      </c>
      <c r="V9" s="421" t="s">
        <v>73</v>
      </c>
      <c r="W9" s="218" t="s">
        <v>73</v>
      </c>
      <c r="X9" s="218" t="s">
        <v>73</v>
      </c>
      <c r="Y9" s="421" t="s">
        <v>73</v>
      </c>
      <c r="Z9" s="218" t="s">
        <v>73</v>
      </c>
      <c r="AA9" s="218" t="s">
        <v>73</v>
      </c>
      <c r="AB9" s="219">
        <v>42152</v>
      </c>
      <c r="AC9" s="43">
        <v>42152</v>
      </c>
      <c r="AD9" s="43">
        <v>42152</v>
      </c>
      <c r="AE9" s="456" t="s">
        <v>73</v>
      </c>
      <c r="AF9" s="421" t="s">
        <v>73</v>
      </c>
      <c r="AG9" s="218" t="s">
        <v>73</v>
      </c>
      <c r="AH9" s="218">
        <v>42206</v>
      </c>
      <c r="AI9" s="421">
        <v>42158</v>
      </c>
      <c r="AJ9" s="422">
        <v>42166</v>
      </c>
    </row>
    <row r="10" spans="1:37" s="426" customFormat="1" ht="14.1" customHeight="1" x14ac:dyDescent="0.2">
      <c r="A10" s="418" t="s">
        <v>78</v>
      </c>
      <c r="B10" s="69">
        <v>2013</v>
      </c>
      <c r="C10" s="69">
        <v>2013</v>
      </c>
      <c r="D10" s="69">
        <v>2013</v>
      </c>
      <c r="E10" s="69">
        <v>2013</v>
      </c>
      <c r="F10" s="423">
        <v>2008</v>
      </c>
      <c r="G10" s="457">
        <v>2010</v>
      </c>
      <c r="H10" s="49">
        <v>2010</v>
      </c>
      <c r="I10" s="455">
        <v>2013</v>
      </c>
      <c r="J10" s="14">
        <v>2007</v>
      </c>
      <c r="K10" s="14">
        <v>2010</v>
      </c>
      <c r="L10" s="14">
        <v>2013</v>
      </c>
      <c r="M10" s="423">
        <v>2013</v>
      </c>
      <c r="N10" s="69">
        <v>2013</v>
      </c>
      <c r="O10" s="69">
        <v>2013</v>
      </c>
      <c r="P10" s="69">
        <v>2013</v>
      </c>
      <c r="Q10" s="69">
        <v>2013</v>
      </c>
      <c r="R10" s="69">
        <v>2013</v>
      </c>
      <c r="S10" s="423">
        <v>2011</v>
      </c>
      <c r="T10" s="69">
        <v>2013</v>
      </c>
      <c r="U10" s="69">
        <v>2013</v>
      </c>
      <c r="V10" s="423">
        <v>2013</v>
      </c>
      <c r="W10" s="69">
        <v>2013</v>
      </c>
      <c r="X10" s="69">
        <v>2013</v>
      </c>
      <c r="Y10" s="423">
        <v>2013</v>
      </c>
      <c r="Z10" s="69">
        <v>2013</v>
      </c>
      <c r="AA10" s="69">
        <v>2013</v>
      </c>
      <c r="AB10" s="423">
        <v>2013</v>
      </c>
      <c r="AC10" s="69">
        <v>2013</v>
      </c>
      <c r="AD10" s="69">
        <v>2013</v>
      </c>
      <c r="AE10" s="457">
        <v>2013</v>
      </c>
      <c r="AF10" s="424">
        <v>2013</v>
      </c>
      <c r="AG10" s="64">
        <v>2013</v>
      </c>
      <c r="AH10" s="64">
        <v>2013</v>
      </c>
      <c r="AI10" s="424">
        <v>2013</v>
      </c>
      <c r="AJ10" s="425" t="s">
        <v>97</v>
      </c>
    </row>
    <row r="11" spans="1:37" ht="14.1" customHeight="1" x14ac:dyDescent="0.2">
      <c r="A11" s="427" t="s">
        <v>68</v>
      </c>
      <c r="B11" s="433">
        <f>(G11/$G$11)*(I11/H11)</f>
        <v>1.0492114614639112</v>
      </c>
      <c r="C11" s="433">
        <f>(F11/$F$25)*(L11/J11)</f>
        <v>1.1319154550885528</v>
      </c>
      <c r="D11" s="433">
        <f>C11</f>
        <v>1.1319154550885528</v>
      </c>
      <c r="E11" s="433">
        <f t="shared" ref="E11:E42" si="0">(G11/$G$44)*(L11/K11)</f>
        <v>0.90987093751001558</v>
      </c>
      <c r="F11" s="476">
        <v>100</v>
      </c>
      <c r="G11" s="466">
        <v>100</v>
      </c>
      <c r="H11" s="462">
        <v>102.151</v>
      </c>
      <c r="I11" s="463">
        <v>107.178</v>
      </c>
      <c r="J11" s="469">
        <v>92.912999999999997</v>
      </c>
      <c r="K11" s="469">
        <v>100.53700000000001</v>
      </c>
      <c r="L11" s="470">
        <v>105.38</v>
      </c>
      <c r="M11" s="430">
        <f>'eTable 2. Prgm effect and costs'!$L$12*'eTable1. Data inputs'!C11</f>
        <v>8878.0858088344594</v>
      </c>
      <c r="N11" s="47">
        <f>'eTable 2. Prgm effect and costs'!$M$12*'eTable1. Data inputs'!C11</f>
        <v>9634.8643537137614</v>
      </c>
      <c r="O11" s="47">
        <f>'eTable 2. Prgm effect and costs'!L$13*'eTable1. Data inputs'!D11</f>
        <v>13236.559862080365</v>
      </c>
      <c r="P11" s="47">
        <f>'eTable 2. Prgm effect and costs'!$M$13*'eTable1. Data inputs'!D11</f>
        <v>14396.832673271303</v>
      </c>
      <c r="Q11" s="47">
        <f>'eTable 2. Prgm effect and costs'!$L$14*'eTable1. Data inputs'!E11</f>
        <v>8045.5337649323128</v>
      </c>
      <c r="R11" s="47">
        <f>'eTable 2. Prgm effect and costs'!$M$14*'eTable1. Data inputs'!E11</f>
        <v>8045.5337649323128</v>
      </c>
      <c r="S11" s="117">
        <f>'eTable 4. State tax rates'!H8</f>
        <v>7.2141462305175943E-2</v>
      </c>
      <c r="T11" s="47">
        <f>(((AD11*('eTable3. CAN lifetime cost'!$E$18+('eTable3. CAN lifetime cost'!$D$17*'eTable1. Data inputs'!S11)))+(AE11*('eTable3. CAN lifetime cost'!$E$13+('eTable3. CAN lifetime cost'!$D$12*'eTable1. Data inputs'!S11))))/AB11)*B11</f>
        <v>62781.1704323827</v>
      </c>
      <c r="U11" s="431">
        <f>(((AD11*'eTable3. CAN lifetime cost'!$F$18)+(AE11*'eTable3. CAN lifetime cost'!$F$13))/AB11)*B11</f>
        <v>222800.12460956044</v>
      </c>
      <c r="V11" s="432">
        <f>'eTable 2. Prgm effect and costs'!$J$6</f>
        <v>0.17399999999999999</v>
      </c>
      <c r="W11" s="83">
        <f>'eTable 2. Prgm effect and costs'!$J$7</f>
        <v>0.17399999999999999</v>
      </c>
      <c r="X11" s="123">
        <f>'eTable 2. Prgm effect and costs'!$J$8</f>
        <v>0.42000000000000004</v>
      </c>
      <c r="Y11" s="83">
        <f>'eTable 2. Prgm effect and costs'!$J$6*(AC11/$AC$25)</f>
        <v>0.16152918405748412</v>
      </c>
      <c r="Z11" s="83">
        <f>'eTable 2. Prgm effect and costs'!$J$6*(AC11/$AC$25)</f>
        <v>0.16152918405748412</v>
      </c>
      <c r="AA11" s="83">
        <f>'eTable 2. Prgm effect and costs'!$J$8*(AC11/$AC$44)</f>
        <v>0.2516412254386925</v>
      </c>
      <c r="AB11" s="428">
        <f>SUM(AB12:AB62)</f>
        <v>670082</v>
      </c>
      <c r="AC11" s="433">
        <v>9.125437466750645</v>
      </c>
      <c r="AD11" s="29">
        <f>SUM(AD12:AD62)</f>
        <v>1474</v>
      </c>
      <c r="AE11" s="429">
        <f>SUM(AE12:AE62)</f>
        <v>668608</v>
      </c>
      <c r="AF11" s="66">
        <f>AI11*AJ11</f>
        <v>1472116.4769835358</v>
      </c>
      <c r="AG11" s="24">
        <f t="shared" ref="AG11:AG42" si="1">AF11</f>
        <v>1472116.4769835358</v>
      </c>
      <c r="AH11" s="24">
        <f>SUM(AH12:AH62)</f>
        <v>370211.26980734937</v>
      </c>
      <c r="AI11" s="434">
        <f>SUM(AI12:AI62)</f>
        <v>3989538</v>
      </c>
      <c r="AJ11" s="65">
        <v>0.36899422363780865</v>
      </c>
    </row>
    <row r="12" spans="1:37" ht="14.1" customHeight="1" x14ac:dyDescent="0.2">
      <c r="A12" s="427" t="s">
        <v>11</v>
      </c>
      <c r="B12" s="433">
        <f>(G12/$G$11)*(I12/H12)</f>
        <v>0.90553175590312118</v>
      </c>
      <c r="C12" s="433">
        <f t="shared" ref="C12:C62" si="2">(F12/$F$25)*(L12/J12)</f>
        <v>0.94924343344855155</v>
      </c>
      <c r="D12" s="433">
        <f t="shared" ref="D12:D62" si="3">C12</f>
        <v>0.94924343344855155</v>
      </c>
      <c r="E12" s="433">
        <f>(G12/$G$44)*(L12/K12)</f>
        <v>0.78653634937674743</v>
      </c>
      <c r="F12" s="476">
        <v>87.6</v>
      </c>
      <c r="G12" s="466">
        <v>87.9</v>
      </c>
      <c r="H12" s="462">
        <v>102.107</v>
      </c>
      <c r="I12" s="463">
        <v>105.18899999999999</v>
      </c>
      <c r="J12" s="469">
        <v>94.849000000000004</v>
      </c>
      <c r="K12" s="469">
        <v>99.906000000000006</v>
      </c>
      <c r="L12" s="470">
        <v>102.985</v>
      </c>
      <c r="M12" s="430">
        <f>'eTable 2. Prgm effect and costs'!$L$12*'eTable1. Data inputs'!C12</f>
        <v>7445.3128259208888</v>
      </c>
      <c r="N12" s="47">
        <f>'eTable 2. Prgm effect and costs'!$M$12*'eTable1. Data inputs'!C12</f>
        <v>8079.9601055140711</v>
      </c>
      <c r="O12" s="47">
        <f>'eTable 2. Prgm effect and costs'!L$13*'eTable1. Data inputs'!D12</f>
        <v>11100.402838430615</v>
      </c>
      <c r="P12" s="47">
        <f>'eTable 2. Prgm effect and costs'!$M$13*'eTable1. Data inputs'!D12</f>
        <v>12073.427230032126</v>
      </c>
      <c r="Q12" s="47">
        <f>'eTable 2. Prgm effect and costs'!$L$14*'eTable1. Data inputs'!E12</f>
        <v>6954.947669363889</v>
      </c>
      <c r="R12" s="47">
        <f>'eTable 2. Prgm effect and costs'!$M$14*'eTable1. Data inputs'!E12</f>
        <v>6954.947669363889</v>
      </c>
      <c r="S12" s="117">
        <f>'eTable 4. State tax rates'!H9</f>
        <v>5.5403733854960731E-2</v>
      </c>
      <c r="T12" s="47">
        <f>(((AD12*('eTable3. CAN lifetime cost'!$E$18+('eTable3. CAN lifetime cost'!$D$17*'eTable1. Data inputs'!S12)))+(AE12*('eTable3. CAN lifetime cost'!$E$13+('eTable3. CAN lifetime cost'!$D$12*'eTable1. Data inputs'!S12))))/AB12)*B12</f>
        <v>51881.100368953565</v>
      </c>
      <c r="U12" s="431">
        <f>(((AD12*'eTable3. CAN lifetime cost'!$F$18)+(AE12*'eTable3. CAN lifetime cost'!$F$13))/AB12)*B12</f>
        <v>193668.88235457661</v>
      </c>
      <c r="V12" s="432">
        <f>'eTable 2. Prgm effect and costs'!$J$6</f>
        <v>0.17399999999999999</v>
      </c>
      <c r="W12" s="435">
        <f>'eTable 2. Prgm effect and costs'!$J$7</f>
        <v>0.17399999999999999</v>
      </c>
      <c r="X12" s="124">
        <f>'eTable 2. Prgm effect and costs'!$J$8</f>
        <v>0.42000000000000004</v>
      </c>
      <c r="Y12" s="83">
        <f>'eTable 2. Prgm effect and costs'!$J$6*(AC12/$AC$25)</f>
        <v>0.14028843575172922</v>
      </c>
      <c r="Z12" s="83">
        <f>'eTable 2. Prgm effect and costs'!$J$6*(AC12/$AC$25)</f>
        <v>0.14028843575172922</v>
      </c>
      <c r="AA12" s="83">
        <f>'eTable 2. Prgm effect and costs'!$J$8*(AC12/$AC$44)</f>
        <v>0.21855093303064796</v>
      </c>
      <c r="AB12" s="458">
        <v>8809</v>
      </c>
      <c r="AC12" s="436">
        <v>7.925461613828757</v>
      </c>
      <c r="AD12" s="426">
        <v>32</v>
      </c>
      <c r="AE12" s="437">
        <f t="shared" ref="AE12:AE62" si="4">AB12-AD12</f>
        <v>8777</v>
      </c>
      <c r="AF12" s="66">
        <f t="shared" ref="AF12:AF42" si="5">AI12*AJ12</f>
        <v>26804.203849082805</v>
      </c>
      <c r="AG12" s="24">
        <f t="shared" si="1"/>
        <v>26804.203849082805</v>
      </c>
      <c r="AH12" s="24">
        <f>'eTable 5. NFP cohort data'!G12</f>
        <v>4363.7230106147854</v>
      </c>
      <c r="AI12" s="66">
        <v>60254</v>
      </c>
      <c r="AJ12" s="65">
        <v>0.44485351759356734</v>
      </c>
    </row>
    <row r="13" spans="1:37" ht="14.1" customHeight="1" x14ac:dyDescent="0.2">
      <c r="A13" s="427" t="s">
        <v>12</v>
      </c>
      <c r="B13" s="433">
        <f>(G13/$G$11)*(I13/H13)</f>
        <v>1.0908955094991364</v>
      </c>
      <c r="C13" s="433">
        <f>(F13/$F$25)*(L13/J13)</f>
        <v>1.3994788231776658</v>
      </c>
      <c r="D13" s="433">
        <f>C13</f>
        <v>1.3994788231776658</v>
      </c>
      <c r="E13" s="433">
        <f t="shared" si="0"/>
        <v>1.0559593466937858</v>
      </c>
      <c r="F13" s="476">
        <v>106.9</v>
      </c>
      <c r="G13" s="466">
        <v>105.5</v>
      </c>
      <c r="H13" s="462">
        <v>98.43</v>
      </c>
      <c r="I13" s="463">
        <v>101.779</v>
      </c>
      <c r="J13" s="469">
        <v>91.186999999999998</v>
      </c>
      <c r="K13" s="469">
        <v>103.739</v>
      </c>
      <c r="L13" s="470">
        <v>119.616</v>
      </c>
      <c r="M13" s="430">
        <f>'eTable 2. Prgm effect and costs'!$L$12*'eTable1. Data inputs'!C13</f>
        <v>10976.697088075334</v>
      </c>
      <c r="N13" s="47">
        <f>'eTable 2. Prgm effect and costs'!$M$12*'eTable1. Data inputs'!C13</f>
        <v>11912.363742888292</v>
      </c>
      <c r="O13" s="47">
        <f>'eTable 2. Prgm effect and costs'!L$13*'eTable1. Data inputs'!D13</f>
        <v>16365.431830998148</v>
      </c>
      <c r="P13" s="47">
        <f>'eTable 2. Prgm effect and costs'!$M$13*'eTable1. Data inputs'!D13</f>
        <v>17799.971151996731</v>
      </c>
      <c r="Q13" s="47">
        <f>'eTable 2. Prgm effect and costs'!$L$14*'eTable1. Data inputs'!E13</f>
        <v>9337.3205231398006</v>
      </c>
      <c r="R13" s="47">
        <f>'eTable 2. Prgm effect and costs'!$M$14*'eTable1. Data inputs'!E13</f>
        <v>9337.3205231398006</v>
      </c>
      <c r="S13" s="117">
        <f>'eTable 4. State tax rates'!H10</f>
        <v>4.453689234277991E-2</v>
      </c>
      <c r="T13" s="47">
        <f>(((AD13*('eTable3. CAN lifetime cost'!$E$18+('eTable3. CAN lifetime cost'!$D$17*'eTable1. Data inputs'!S13)))+(AE13*('eTable3. CAN lifetime cost'!$E$13+('eTable3. CAN lifetime cost'!$D$12*'eTable1. Data inputs'!S13))))/AB13)*B13</f>
        <v>60613.612598368607</v>
      </c>
      <c r="U13" s="431">
        <f>(((AD13*'eTable3. CAN lifetime cost'!$F$18)+(AE13*'eTable3. CAN lifetime cost'!$F$13))/AB13)*B13</f>
        <v>229574.79959808153</v>
      </c>
      <c r="V13" s="432">
        <f>'eTable 2. Prgm effect and costs'!$J$6</f>
        <v>0.17399999999999999</v>
      </c>
      <c r="W13" s="435">
        <f>'eTable 2. Prgm effect and costs'!$J$7</f>
        <v>0.17399999999999999</v>
      </c>
      <c r="X13" s="124">
        <f>'eTable 2. Prgm effect and costs'!$J$8</f>
        <v>0.42000000000000004</v>
      </c>
      <c r="Y13" s="83">
        <f>'eTable 2. Prgm effect and costs'!$J$6*(AC13/$AC$25)</f>
        <v>0.2303276342924136</v>
      </c>
      <c r="Z13" s="83">
        <f>'eTable 2. Prgm effect and costs'!$J$6*(AC13/$AC$25)</f>
        <v>0.2303276342924136</v>
      </c>
      <c r="AA13" s="83">
        <f>'eTable 2. Prgm effect and costs'!$J$8*(AC13/$AC$44)</f>
        <v>0.35882016295650643</v>
      </c>
      <c r="AB13" s="458">
        <v>2448</v>
      </c>
      <c r="AC13" s="436">
        <v>13.012140412051114</v>
      </c>
      <c r="AD13" s="426">
        <v>1</v>
      </c>
      <c r="AE13" s="437">
        <f t="shared" si="4"/>
        <v>2447</v>
      </c>
      <c r="AF13" s="66">
        <f t="shared" si="5"/>
        <v>2884.8179573089205</v>
      </c>
      <c r="AG13" s="24">
        <f t="shared" si="1"/>
        <v>2884.8179573089205</v>
      </c>
      <c r="AH13" s="24">
        <f>'eTable 5. NFP cohort data'!G13</f>
        <v>787</v>
      </c>
      <c r="AI13" s="66">
        <v>10499</v>
      </c>
      <c r="AJ13" s="65">
        <v>0.27477073600427854</v>
      </c>
    </row>
    <row r="14" spans="1:37" ht="14.1" customHeight="1" x14ac:dyDescent="0.2">
      <c r="A14" s="427" t="s">
        <v>13</v>
      </c>
      <c r="B14" s="433">
        <f t="shared" ref="B14:B62" si="6">(G14/$G$11)*(I14/H14)</f>
        <v>1.029160368700371</v>
      </c>
      <c r="C14" s="433">
        <f t="shared" si="2"/>
        <v>1.1736535995495434</v>
      </c>
      <c r="D14" s="433">
        <f t="shared" si="3"/>
        <v>1.1736535995495434</v>
      </c>
      <c r="E14" s="433">
        <f t="shared" si="0"/>
        <v>0.89445093518893781</v>
      </c>
      <c r="F14" s="476">
        <v>100.6</v>
      </c>
      <c r="G14" s="466">
        <v>98.6</v>
      </c>
      <c r="H14" s="462">
        <v>100.244</v>
      </c>
      <c r="I14" s="463">
        <v>104.63200000000001</v>
      </c>
      <c r="J14" s="469">
        <v>90.433000000000007</v>
      </c>
      <c r="K14" s="469">
        <v>101.15900000000001</v>
      </c>
      <c r="L14" s="470">
        <v>105.715</v>
      </c>
      <c r="M14" s="430">
        <f>'eTable 2. Prgm effect and costs'!$L$12*'eTable1. Data inputs'!C14</f>
        <v>9205.4555133122667</v>
      </c>
      <c r="N14" s="47">
        <f>'eTable 2. Prgm effect and costs'!$M$12*'eTable1. Data inputs'!C14</f>
        <v>9990.1394393657138</v>
      </c>
      <c r="O14" s="47">
        <f>'eTable 2. Prgm effect and costs'!L$13*'eTable1. Data inputs'!D14</f>
        <v>13724.643530526115</v>
      </c>
      <c r="P14" s="47">
        <f>'eTable 2. Prgm effect and costs'!$M$13*'eTable1. Data inputs'!D14</f>
        <v>14927.700132670643</v>
      </c>
      <c r="Q14" s="47">
        <f>'eTable 2. Prgm effect and costs'!$L$14*'eTable1. Data inputs'!E14</f>
        <v>7909.1823944081825</v>
      </c>
      <c r="R14" s="47">
        <f>'eTable 2. Prgm effect and costs'!$M$14*'eTable1. Data inputs'!E14</f>
        <v>7909.1823944081825</v>
      </c>
      <c r="S14" s="117">
        <f>'eTable 4. State tax rates'!H11</f>
        <v>6.1578756722115414E-2</v>
      </c>
      <c r="T14" s="47">
        <f>(((AD14*('eTable3. CAN lifetime cost'!$E$18+('eTable3. CAN lifetime cost'!$D$17*'eTable1. Data inputs'!S14)))+(AE14*('eTable3. CAN lifetime cost'!$E$13+('eTable3. CAN lifetime cost'!$D$12*'eTable1. Data inputs'!S14))))/AB14)*B14</f>
        <v>59969.068949664936</v>
      </c>
      <c r="U14" s="431">
        <f>(((AD14*'eTable3. CAN lifetime cost'!$F$18)+(AE14*'eTable3. CAN lifetime cost'!$F$13))/AB14)*B14</f>
        <v>220620.85303840754</v>
      </c>
      <c r="V14" s="432">
        <f>'eTable 2. Prgm effect and costs'!$J$6</f>
        <v>0.17399999999999999</v>
      </c>
      <c r="W14" s="435">
        <f>'eTable 2. Prgm effect and costs'!$J$7</f>
        <v>0.17399999999999999</v>
      </c>
      <c r="X14" s="124">
        <f>'eTable 2. Prgm effect and costs'!$J$8</f>
        <v>0.42000000000000004</v>
      </c>
      <c r="Y14" s="83">
        <f>'eTable 2. Prgm effect and costs'!$J$6*(AC14/$AC$25)</f>
        <v>0.14419692348415999</v>
      </c>
      <c r="Z14" s="83">
        <f>'eTable 2. Prgm effect and costs'!$J$6*(AC14/$AC$25)</f>
        <v>0.14419692348415999</v>
      </c>
      <c r="AA14" s="83">
        <f>'eTable 2. Prgm effect and costs'!$J$8*(AC14/$AC$44)</f>
        <v>0.22463984289755445</v>
      </c>
      <c r="AB14" s="458">
        <v>13171</v>
      </c>
      <c r="AC14" s="436">
        <v>8.1462679071309392</v>
      </c>
      <c r="AD14" s="426">
        <v>54</v>
      </c>
      <c r="AE14" s="437">
        <f t="shared" si="4"/>
        <v>13117</v>
      </c>
      <c r="AF14" s="66">
        <f t="shared" si="5"/>
        <v>37705.7682480476</v>
      </c>
      <c r="AG14" s="24">
        <f t="shared" si="1"/>
        <v>37705.7682480476</v>
      </c>
      <c r="AH14" s="24">
        <f>'eTable 5. NFP cohort data'!G14</f>
        <v>6038.164837647766</v>
      </c>
      <c r="AI14" s="66">
        <v>88171</v>
      </c>
      <c r="AJ14" s="65">
        <v>0.42764364981737307</v>
      </c>
    </row>
    <row r="15" spans="1:37" ht="14.1" customHeight="1" x14ac:dyDescent="0.2">
      <c r="A15" s="427" t="s">
        <v>14</v>
      </c>
      <c r="B15" s="433">
        <f t="shared" si="6"/>
        <v>0.91858654153161445</v>
      </c>
      <c r="C15" s="433">
        <f t="shared" si="2"/>
        <v>0.97359017529400316</v>
      </c>
      <c r="D15" s="433">
        <f t="shared" si="3"/>
        <v>0.97359017529400316</v>
      </c>
      <c r="E15" s="433">
        <f t="shared" si="0"/>
        <v>0.79827712331805656</v>
      </c>
      <c r="F15" s="476">
        <v>86.9</v>
      </c>
      <c r="G15" s="466">
        <v>87.7</v>
      </c>
      <c r="H15" s="462">
        <v>103.355</v>
      </c>
      <c r="I15" s="463">
        <v>108.256</v>
      </c>
      <c r="J15" s="469">
        <v>93.346000000000004</v>
      </c>
      <c r="K15" s="469">
        <v>99.933999999999997</v>
      </c>
      <c r="L15" s="470">
        <v>104.79</v>
      </c>
      <c r="M15" s="430">
        <f>'eTable 2. Prgm effect and costs'!$L$12*'eTable1. Data inputs'!C15</f>
        <v>7636.274493859728</v>
      </c>
      <c r="N15" s="47">
        <f>'eTable 2. Prgm effect and costs'!$M$12*'eTable1. Data inputs'!C15</f>
        <v>8287.1995721025542</v>
      </c>
      <c r="O15" s="47">
        <f>'eTable 2. Prgm effect and costs'!L$13*'eTable1. Data inputs'!D15</f>
        <v>11385.112358417446</v>
      </c>
      <c r="P15" s="47">
        <f>'eTable 2. Prgm effect and costs'!$M$13*'eTable1. Data inputs'!D15</f>
        <v>12383.093439564425</v>
      </c>
      <c r="Q15" s="47">
        <f>'eTable 2. Prgm effect and costs'!$L$14*'eTable1. Data inputs'!E15</f>
        <v>7058.7654629399149</v>
      </c>
      <c r="R15" s="47">
        <f>'eTable 2. Prgm effect and costs'!$M$14*'eTable1. Data inputs'!E15</f>
        <v>7058.7654629399149</v>
      </c>
      <c r="S15" s="117">
        <f>'eTable 4. State tax rates'!H12</f>
        <v>7.4859863781568323E-2</v>
      </c>
      <c r="T15" s="47">
        <f>(((AD15*('eTable3. CAN lifetime cost'!$E$18+('eTable3. CAN lifetime cost'!$D$17*'eTable1. Data inputs'!S15)))+(AE15*('eTable3. CAN lifetime cost'!$E$13+('eTable3. CAN lifetime cost'!$D$12*'eTable1. Data inputs'!S15))))/AB15)*B15</f>
        <v>55375.612555857777</v>
      </c>
      <c r="U15" s="431">
        <f>(((AD15*'eTable3. CAN lifetime cost'!$F$18)+(AE15*'eTable3. CAN lifetime cost'!$F$13))/AB15)*B15</f>
        <v>195644.60020726454</v>
      </c>
      <c r="V15" s="432">
        <f>'eTable 2. Prgm effect and costs'!$J$6</f>
        <v>0.17399999999999999</v>
      </c>
      <c r="W15" s="435">
        <f>'eTable 2. Prgm effect and costs'!$J$7</f>
        <v>0.17399999999999999</v>
      </c>
      <c r="X15" s="124">
        <f>'eTable 2. Prgm effect and costs'!$J$8</f>
        <v>0.42000000000000004</v>
      </c>
      <c r="Y15" s="83">
        <f>'eTable 2. Prgm effect and costs'!$J$6*(AC15/$AC$25)</f>
        <v>0.25858283153447287</v>
      </c>
      <c r="Z15" s="83">
        <f>'eTable 2. Prgm effect and costs'!$J$6*(AC15/$AC$25)</f>
        <v>0.25858283153447287</v>
      </c>
      <c r="AA15" s="83">
        <f>'eTable 2. Prgm effect and costs'!$J$8*(AC15/$AC$44)</f>
        <v>0.40283804431021536</v>
      </c>
      <c r="AB15" s="458">
        <v>10370</v>
      </c>
      <c r="AC15" s="436">
        <v>14.608390879405409</v>
      </c>
      <c r="AD15" s="426">
        <v>29</v>
      </c>
      <c r="AE15" s="437">
        <f t="shared" si="4"/>
        <v>10341</v>
      </c>
      <c r="AF15" s="66">
        <f t="shared" si="5"/>
        <v>18140.948861135326</v>
      </c>
      <c r="AG15" s="24">
        <f t="shared" si="1"/>
        <v>18140.948861135326</v>
      </c>
      <c r="AH15" s="24">
        <f>'eTable 5. NFP cohort data'!G15</f>
        <v>2896.6464046947981</v>
      </c>
      <c r="AI15" s="66">
        <v>38307</v>
      </c>
      <c r="AJ15" s="65">
        <v>0.47356746446172571</v>
      </c>
    </row>
    <row r="16" spans="1:37" ht="14.1" customHeight="1" x14ac:dyDescent="0.2">
      <c r="A16" s="427" t="s">
        <v>15</v>
      </c>
      <c r="B16" s="433">
        <f t="shared" si="6"/>
        <v>1.2111089212540112</v>
      </c>
      <c r="C16" s="433">
        <f t="shared" si="2"/>
        <v>1.3790426571785794</v>
      </c>
      <c r="D16" s="433">
        <f t="shared" si="3"/>
        <v>1.3790426571785794</v>
      </c>
      <c r="E16" s="433">
        <f t="shared" si="0"/>
        <v>1.0741409284210981</v>
      </c>
      <c r="F16" s="476">
        <v>113.1</v>
      </c>
      <c r="G16" s="466">
        <v>113.6</v>
      </c>
      <c r="H16" s="462">
        <v>101.27500000000001</v>
      </c>
      <c r="I16" s="463">
        <v>107.971</v>
      </c>
      <c r="J16" s="469">
        <v>91.313999999999993</v>
      </c>
      <c r="K16" s="469">
        <v>102.42</v>
      </c>
      <c r="L16" s="470">
        <v>111.563</v>
      </c>
      <c r="M16" s="430">
        <f>'eTable 2. Prgm effect and costs'!$L$12*'eTable1. Data inputs'!C16</f>
        <v>10816.407700270058</v>
      </c>
      <c r="N16" s="47">
        <f>'eTable 2. Prgm effect and costs'!$M$12*'eTable1. Data inputs'!C16</f>
        <v>11738.411097904069</v>
      </c>
      <c r="O16" s="47">
        <f>'eTable 2. Prgm effect and costs'!L$13*'eTable1. Data inputs'!D16</f>
        <v>16126.452379500901</v>
      </c>
      <c r="P16" s="47">
        <f>'eTable 2. Prgm effect and costs'!$M$13*'eTable1. Data inputs'!D16</f>
        <v>17540.043556654353</v>
      </c>
      <c r="Q16" s="47">
        <f>'eTable 2. Prgm effect and costs'!$L$14*'eTable1. Data inputs'!E16</f>
        <v>9498.0911595635607</v>
      </c>
      <c r="R16" s="47">
        <f>'eTable 2. Prgm effect and costs'!$M$14*'eTable1. Data inputs'!E16</f>
        <v>9498.0911595635607</v>
      </c>
      <c r="S16" s="117">
        <f>'eTable 4. State tax rates'!H13</f>
        <v>9.0047288637468512E-2</v>
      </c>
      <c r="T16" s="47">
        <f>(((AD16*('eTable3. CAN lifetime cost'!$E$18+('eTable3. CAN lifetime cost'!$D$17*'eTable1. Data inputs'!S16)))+(AE16*('eTable3. CAN lifetime cost'!$E$13+('eTable3. CAN lifetime cost'!$D$12*'eTable1. Data inputs'!S16))))/AB16)*B16</f>
        <v>75761.672153068794</v>
      </c>
      <c r="U16" s="431">
        <f>(((AD16*'eTable3. CAN lifetime cost'!$F$18)+(AE16*'eTable3. CAN lifetime cost'!$F$13))/AB16)*B16</f>
        <v>256406.60812720592</v>
      </c>
      <c r="V16" s="432">
        <f>'eTable 2. Prgm effect and costs'!$J$6</f>
        <v>0.17399999999999999</v>
      </c>
      <c r="W16" s="435">
        <f>'eTable 2. Prgm effect and costs'!$J$7</f>
        <v>0.17399999999999999</v>
      </c>
      <c r="X16" s="124">
        <f>'eTable 2. Prgm effect and costs'!$J$8</f>
        <v>0.42000000000000004</v>
      </c>
      <c r="Y16" s="83">
        <f>'eTable 2. Prgm effect and costs'!$J$6*(AC16/$AC$25)</f>
        <v>0.14593327096709102</v>
      </c>
      <c r="Z16" s="83">
        <f>'eTable 2. Prgm effect and costs'!$J$6*(AC16/$AC$25)</f>
        <v>0.14593327096709102</v>
      </c>
      <c r="AA16" s="83">
        <f>'eTable 2. Prgm effect and costs'!$J$8*(AC16/$AC$44)</f>
        <v>0.22734484392224025</v>
      </c>
      <c r="AB16" s="458">
        <v>75641</v>
      </c>
      <c r="AC16" s="436">
        <v>8.2443612050602972</v>
      </c>
      <c r="AD16" s="426">
        <v>121</v>
      </c>
      <c r="AE16" s="437">
        <f t="shared" si="4"/>
        <v>75520</v>
      </c>
      <c r="AF16" s="66">
        <f t="shared" si="5"/>
        <v>184774.30117663115</v>
      </c>
      <c r="AG16" s="24">
        <f t="shared" si="1"/>
        <v>184774.30117663115</v>
      </c>
      <c r="AH16" s="24">
        <f>'eTable 5. NFP cohort data'!G16</f>
        <v>49001</v>
      </c>
      <c r="AI16" s="66">
        <v>501235</v>
      </c>
      <c r="AJ16" s="65">
        <v>0.36863806632942864</v>
      </c>
    </row>
    <row r="17" spans="1:36" ht="14.1" customHeight="1" x14ac:dyDescent="0.2">
      <c r="A17" s="427" t="s">
        <v>16</v>
      </c>
      <c r="B17" s="433">
        <f t="shared" si="6"/>
        <v>1.0788418833590216</v>
      </c>
      <c r="C17" s="433">
        <f t="shared" si="2"/>
        <v>1.1804531280597625</v>
      </c>
      <c r="D17" s="433">
        <f t="shared" si="3"/>
        <v>1.1804531280597625</v>
      </c>
      <c r="E17" s="433">
        <f t="shared" si="0"/>
        <v>0.92803441454044067</v>
      </c>
      <c r="F17" s="476">
        <v>100.4</v>
      </c>
      <c r="G17" s="466">
        <v>100.9</v>
      </c>
      <c r="H17" s="462">
        <v>100.565</v>
      </c>
      <c r="I17" s="463">
        <v>107.526</v>
      </c>
      <c r="J17" s="469">
        <v>90.92</v>
      </c>
      <c r="K17" s="469">
        <v>101.092</v>
      </c>
      <c r="L17" s="470">
        <v>107.113</v>
      </c>
      <c r="M17" s="430">
        <f>'eTable 2. Prgm effect and costs'!$L$12*'eTable1. Data inputs'!C17</f>
        <v>9258.7870561425734</v>
      </c>
      <c r="N17" s="47">
        <f>'eTable 2. Prgm effect and costs'!$M$12*'eTable1. Data inputs'!C17</f>
        <v>10048.017026044699</v>
      </c>
      <c r="O17" s="47">
        <f>'eTable 2. Prgm effect and costs'!L$13*'eTable1. Data inputs'!D17</f>
        <v>13804.156859684073</v>
      </c>
      <c r="P17" s="47">
        <f>'eTable 2. Prgm effect and costs'!$M$13*'eTable1. Data inputs'!D17</f>
        <v>15014.18333579212</v>
      </c>
      <c r="Q17" s="47">
        <f>'eTable 2. Prgm effect and costs'!$L$14*'eTable1. Data inputs'!E17</f>
        <v>8206.1443105738472</v>
      </c>
      <c r="R17" s="47">
        <f>'eTable 2. Prgm effect and costs'!$M$14*'eTable1. Data inputs'!E17</f>
        <v>8206.1443105738472</v>
      </c>
      <c r="S17" s="117">
        <f>'eTable 4. State tax rates'!H14</f>
        <v>6.2351658220540125E-2</v>
      </c>
      <c r="T17" s="47">
        <f>(((AD17*('eTable3. CAN lifetime cost'!$E$18+('eTable3. CAN lifetime cost'!$D$17*'eTable1. Data inputs'!S17)))+(AE17*('eTable3. CAN lifetime cost'!$E$13+('eTable3. CAN lifetime cost'!$D$12*'eTable1. Data inputs'!S17))))/AB17)*B17</f>
        <v>62922.583182842551</v>
      </c>
      <c r="U17" s="431">
        <f>(((AD17*'eTable3. CAN lifetime cost'!$F$18)+(AE17*'eTable3. CAN lifetime cost'!$F$13))/AB17)*B17</f>
        <v>228939.63137535178</v>
      </c>
      <c r="V17" s="432">
        <f>'eTable 2. Prgm effect and costs'!$J$6</f>
        <v>0.17399999999999999</v>
      </c>
      <c r="W17" s="435">
        <f>'eTable 2. Prgm effect and costs'!$J$7</f>
        <v>0.17399999999999999</v>
      </c>
      <c r="X17" s="124">
        <f>'eTable 2. Prgm effect and costs'!$J$8</f>
        <v>0.42000000000000004</v>
      </c>
      <c r="Y17" s="83">
        <f>'eTable 2. Prgm effect and costs'!$J$6*(AC17/$AC$25)</f>
        <v>0.14529041620751829</v>
      </c>
      <c r="Z17" s="83">
        <f>'eTable 2. Prgm effect and costs'!$J$6*(AC17/$AC$25)</f>
        <v>0.14529041620751829</v>
      </c>
      <c r="AA17" s="83">
        <f>'eTable 2. Prgm effect and costs'!$J$8*(AC17/$AC$44)</f>
        <v>0.22634336075112238</v>
      </c>
      <c r="AB17" s="458">
        <v>10161</v>
      </c>
      <c r="AC17" s="436">
        <v>8.2080437374589241</v>
      </c>
      <c r="AD17" s="426">
        <v>21</v>
      </c>
      <c r="AE17" s="437">
        <f t="shared" si="4"/>
        <v>10140</v>
      </c>
      <c r="AF17" s="66">
        <f t="shared" si="5"/>
        <v>21332.804304533365</v>
      </c>
      <c r="AG17" s="24">
        <f t="shared" si="1"/>
        <v>21332.804304533365</v>
      </c>
      <c r="AH17" s="24">
        <f>'eTable 5. NFP cohort data'!G17</f>
        <v>4038</v>
      </c>
      <c r="AI17" s="66">
        <v>67795</v>
      </c>
      <c r="AJ17" s="65">
        <v>0.31466633681736655</v>
      </c>
    </row>
    <row r="18" spans="1:36" ht="14.1" customHeight="1" x14ac:dyDescent="0.2">
      <c r="A18" s="427" t="s">
        <v>17</v>
      </c>
      <c r="B18" s="433">
        <f t="shared" si="6"/>
        <v>1.0590413533834588</v>
      </c>
      <c r="C18" s="433">
        <f t="shared" si="2"/>
        <v>1.2193278845980438</v>
      </c>
      <c r="D18" s="433">
        <f t="shared" si="3"/>
        <v>1.2193278845980438</v>
      </c>
      <c r="E18" s="433">
        <f t="shared" si="0"/>
        <v>0.97347526697458142</v>
      </c>
      <c r="F18" s="476">
        <v>110.7</v>
      </c>
      <c r="G18" s="466">
        <v>109.4</v>
      </c>
      <c r="H18" s="462">
        <v>99.483999999999995</v>
      </c>
      <c r="I18" s="463">
        <v>96.305000000000007</v>
      </c>
      <c r="J18" s="469">
        <v>92.637</v>
      </c>
      <c r="K18" s="469">
        <v>99.739000000000004</v>
      </c>
      <c r="L18" s="470">
        <v>102.241</v>
      </c>
      <c r="M18" s="430">
        <f>'eTable 2. Prgm effect and costs'!$L$12*'eTable1. Data inputs'!C18</f>
        <v>9563.6980128689393</v>
      </c>
      <c r="N18" s="47">
        <f>'eTable 2. Prgm effect and costs'!$M$12*'eTable1. Data inputs'!C18</f>
        <v>10378.918953698549</v>
      </c>
      <c r="O18" s="47">
        <f>'eTable 2. Prgm effect and costs'!L$13*'eTable1. Data inputs'!D18</f>
        <v>14258.756220201245</v>
      </c>
      <c r="P18" s="47">
        <f>'eTable 2. Prgm effect and costs'!$M$13*'eTable1. Data inputs'!D18</f>
        <v>15508.631364202518</v>
      </c>
      <c r="Q18" s="47">
        <f>'eTable 2. Prgm effect and costs'!$L$14*'eTable1. Data inputs'!E18</f>
        <v>8607.9550482227369</v>
      </c>
      <c r="R18" s="47">
        <f>'eTable 2. Prgm effect and costs'!$M$14*'eTable1. Data inputs'!E18</f>
        <v>8607.9550482227369</v>
      </c>
      <c r="S18" s="117">
        <f>'eTable 4. State tax rates'!H15</f>
        <v>8.1029077578914199E-2</v>
      </c>
      <c r="T18" s="47">
        <f>(((AD18*('eTable3. CAN lifetime cost'!$E$18+('eTable3. CAN lifetime cost'!$D$17*'eTable1. Data inputs'!S18)))+(AE18*('eTable3. CAN lifetime cost'!$E$13+('eTable3. CAN lifetime cost'!$D$12*'eTable1. Data inputs'!S18))))/AB18)*B18</f>
        <v>64731.785323180389</v>
      </c>
      <c r="U18" s="431">
        <f>(((AD18*'eTable3. CAN lifetime cost'!$F$18)+(AE18*'eTable3. CAN lifetime cost'!$F$13))/AB18)*B18</f>
        <v>223183.75605657831</v>
      </c>
      <c r="V18" s="432">
        <f>'eTable 2. Prgm effect and costs'!$J$6</f>
        <v>0.17399999999999999</v>
      </c>
      <c r="W18" s="435">
        <f>'eTable 2. Prgm effect and costs'!$J$7</f>
        <v>0.17399999999999999</v>
      </c>
      <c r="X18" s="124">
        <f>'eTable 2. Prgm effect and costs'!$J$8</f>
        <v>0.42000000000000004</v>
      </c>
      <c r="Y18" s="83">
        <f>'eTable 2. Prgm effect and costs'!$J$6*(AC18/$AC$25)</f>
        <v>0.16419631149616709</v>
      </c>
      <c r="Z18" s="83">
        <f>'eTable 2. Prgm effect and costs'!$J$6*(AC18/$AC$25)</f>
        <v>0.16419631149616709</v>
      </c>
      <c r="AA18" s="83">
        <f>'eTable 2. Prgm effect and costs'!$J$8*(AC18/$AC$44)</f>
        <v>0.25579625922399596</v>
      </c>
      <c r="AB18" s="458">
        <v>7287</v>
      </c>
      <c r="AC18" s="436">
        <v>9.2761142921154942</v>
      </c>
      <c r="AD18" s="426">
        <v>5</v>
      </c>
      <c r="AE18" s="437">
        <f t="shared" si="4"/>
        <v>7282</v>
      </c>
      <c r="AF18" s="66">
        <f t="shared" si="5"/>
        <v>9561.015089626304</v>
      </c>
      <c r="AG18" s="24">
        <f t="shared" si="1"/>
        <v>9561.015089626304</v>
      </c>
      <c r="AH18" s="24">
        <f>'eTable 5. NFP cohort data'!G18</f>
        <v>2143.0613599847957</v>
      </c>
      <c r="AI18" s="66">
        <v>38700</v>
      </c>
      <c r="AJ18" s="65">
        <v>0.24705465347871586</v>
      </c>
    </row>
    <row r="19" spans="1:36" ht="14.1" customHeight="1" x14ac:dyDescent="0.2">
      <c r="A19" s="427" t="s">
        <v>18</v>
      </c>
      <c r="B19" s="433">
        <f t="shared" si="6"/>
        <v>1.0215874471300628</v>
      </c>
      <c r="C19" s="433">
        <f t="shared" si="2"/>
        <v>1.1678736649645991</v>
      </c>
      <c r="D19" s="433">
        <f t="shared" si="3"/>
        <v>1.1678736649645991</v>
      </c>
      <c r="E19" s="433">
        <f t="shared" si="0"/>
        <v>0.94986148832381589</v>
      </c>
      <c r="F19" s="476">
        <v>102</v>
      </c>
      <c r="G19" s="466">
        <v>102.8</v>
      </c>
      <c r="H19" s="462">
        <v>98.590999999999994</v>
      </c>
      <c r="I19" s="463">
        <v>97.975999999999999</v>
      </c>
      <c r="J19" s="469">
        <v>93.260999999999996</v>
      </c>
      <c r="K19" s="469">
        <v>100.518</v>
      </c>
      <c r="L19" s="470">
        <v>106.995</v>
      </c>
      <c r="M19" s="430">
        <f>'eTable 2. Prgm effect and costs'!$L$12*'eTable1. Data inputs'!C19</f>
        <v>9160.1210716064852</v>
      </c>
      <c r="N19" s="47">
        <f>'eTable 2. Prgm effect and costs'!$M$12*'eTable1. Data inputs'!C19</f>
        <v>9940.9406361786678</v>
      </c>
      <c r="O19" s="47">
        <f>'eTable 2. Prgm effect and costs'!L$13*'eTable1. Data inputs'!D19</f>
        <v>13657.053279161855</v>
      </c>
      <c r="P19" s="47">
        <f>'eTable 2. Prgm effect and costs'!$M$13*'eTable1. Data inputs'!D19</f>
        <v>14854.185144684736</v>
      </c>
      <c r="Q19" s="47">
        <f>'eTable 2. Prgm effect and costs'!$L$14*'eTable1. Data inputs'!E19</f>
        <v>8399.1502105033414</v>
      </c>
      <c r="R19" s="47">
        <f>'eTable 2. Prgm effect and costs'!$M$14*'eTable1. Data inputs'!E19</f>
        <v>8399.1502105033414</v>
      </c>
      <c r="S19" s="117">
        <f>'eTable 4. State tax rates'!H16</f>
        <v>5.9415717347848077E-2</v>
      </c>
      <c r="T19" s="47">
        <f>(((AD19*('eTable3. CAN lifetime cost'!$E$18+('eTable3. CAN lifetime cost'!$D$17*'eTable1. Data inputs'!S19)))+(AE19*('eTable3. CAN lifetime cost'!$E$13+('eTable3. CAN lifetime cost'!$D$12*'eTable1. Data inputs'!S19))))/AB19)*B19</f>
        <v>59153.606543901347</v>
      </c>
      <c r="U19" s="431">
        <f>(((AD19*'eTable3. CAN lifetime cost'!$F$18)+(AE19*'eTable3. CAN lifetime cost'!$F$13))/AB19)*B19</f>
        <v>217947.71079578114</v>
      </c>
      <c r="V19" s="432">
        <f>'eTable 2. Prgm effect and costs'!$J$6</f>
        <v>0.17399999999999999</v>
      </c>
      <c r="W19" s="435">
        <f>'eTable 2. Prgm effect and costs'!$J$7</f>
        <v>0.17399999999999999</v>
      </c>
      <c r="X19" s="124">
        <f>'eTable 2. Prgm effect and costs'!$J$8</f>
        <v>0.42000000000000004</v>
      </c>
      <c r="Y19" s="83">
        <f>'eTable 2. Prgm effect and costs'!$J$6*(AC19/$AC$25)</f>
        <v>0.16652441207630145</v>
      </c>
      <c r="Z19" s="83">
        <f>'eTable 2. Prgm effect and costs'!$J$6*(AC19/$AC$25)</f>
        <v>0.16652441207630145</v>
      </c>
      <c r="AA19" s="83">
        <f>'eTable 2. Prgm effect and costs'!$J$8*(AC19/$AC$44)</f>
        <v>0.25942313375040382</v>
      </c>
      <c r="AB19" s="458">
        <v>1915</v>
      </c>
      <c r="AC19" s="436">
        <v>9.4076381178828647</v>
      </c>
      <c r="AD19" s="426">
        <v>6</v>
      </c>
      <c r="AE19" s="437">
        <f t="shared" si="4"/>
        <v>1909</v>
      </c>
      <c r="AF19" s="66">
        <f t="shared" si="5"/>
        <v>3595.777308251545</v>
      </c>
      <c r="AG19" s="24">
        <f t="shared" si="1"/>
        <v>3595.777308251545</v>
      </c>
      <c r="AH19" s="24">
        <f>'eTable 5. NFP cohort data'!G19</f>
        <v>1093</v>
      </c>
      <c r="AI19" s="66">
        <v>11199</v>
      </c>
      <c r="AJ19" s="65">
        <v>0.32108021325578578</v>
      </c>
    </row>
    <row r="20" spans="1:36" ht="14.1" customHeight="1" x14ac:dyDescent="0.2">
      <c r="A20" s="427" t="s">
        <v>59</v>
      </c>
      <c r="B20" s="433">
        <f t="shared" si="6"/>
        <v>1.2035060923088834</v>
      </c>
      <c r="C20" s="433">
        <f t="shared" si="2"/>
        <v>1.2910630177287243</v>
      </c>
      <c r="D20" s="433">
        <f t="shared" si="3"/>
        <v>1.2910630177287243</v>
      </c>
      <c r="E20" s="433">
        <f t="shared" si="0"/>
        <v>1.0635954578946156</v>
      </c>
      <c r="F20" s="476">
        <v>115.6</v>
      </c>
      <c r="G20" s="466">
        <v>118.2</v>
      </c>
      <c r="H20" s="462">
        <v>103.327</v>
      </c>
      <c r="I20" s="463">
        <v>105.20699999999999</v>
      </c>
      <c r="J20" s="469">
        <v>93.869</v>
      </c>
      <c r="K20" s="469">
        <v>101.337</v>
      </c>
      <c r="L20" s="470">
        <v>105.04600000000001</v>
      </c>
      <c r="M20" s="430">
        <f>'eTable 2. Prgm effect and costs'!$L$12*'eTable1. Data inputs'!C20</f>
        <v>10126.346631702861</v>
      </c>
      <c r="N20" s="47">
        <f>'eTable 2. Prgm effect and costs'!$M$12*'eTable1. Data inputs'!C20</f>
        <v>10989.528406906902</v>
      </c>
      <c r="O20" s="47">
        <f>'eTable 2. Prgm effect and costs'!L$13*'eTable1. Data inputs'!D20</f>
        <v>15097.623098138056</v>
      </c>
      <c r="P20" s="47">
        <f>'eTable 2. Prgm effect and costs'!$M$13*'eTable1. Data inputs'!D20</f>
        <v>16421.030522491645</v>
      </c>
      <c r="Q20" s="47">
        <f>'eTable 2. Prgm effect and costs'!$L$14*'eTable1. Data inputs'!E20</f>
        <v>9404.8428364331394</v>
      </c>
      <c r="R20" s="47">
        <f>'eTable 2. Prgm effect and costs'!$M$14*'eTable1. Data inputs'!E20</f>
        <v>9404.8428364331394</v>
      </c>
      <c r="S20" s="117">
        <f>'eTable 4. State tax rates'!H17</f>
        <v>6.3870920851806096E-2</v>
      </c>
      <c r="T20" s="47">
        <f>(((AD20*('eTable3. CAN lifetime cost'!$E$18+('eTable3. CAN lifetime cost'!$D$17*'eTable1. Data inputs'!S20)))+(AE20*('eTable3. CAN lifetime cost'!$E$13+('eTable3. CAN lifetime cost'!$D$12*'eTable1. Data inputs'!S20))))/AB20)*B20</f>
        <v>70449.85523909959</v>
      </c>
      <c r="U20" s="431">
        <f>(((AD20*'eTable3. CAN lifetime cost'!$F$18)+(AE20*'eTable3. CAN lifetime cost'!$F$13))/AB20)*B20</f>
        <v>254622.71001910788</v>
      </c>
      <c r="V20" s="432">
        <f>'eTable 2. Prgm effect and costs'!$J$6</f>
        <v>0.17399999999999999</v>
      </c>
      <c r="W20" s="435">
        <f>'eTable 2. Prgm effect and costs'!$J$7</f>
        <v>0.17399999999999999</v>
      </c>
      <c r="X20" s="124">
        <f>'eTable 2. Prgm effect and costs'!$J$8</f>
        <v>0.42000000000000004</v>
      </c>
      <c r="Y20" s="83">
        <f>'eTable 2. Prgm effect and costs'!$J$6*(AC20/$AC$25)</f>
        <v>0.32551992880273511</v>
      </c>
      <c r="Z20" s="83">
        <f>'eTable 2. Prgm effect and costs'!$J$6*(AC20/$AC$25)</f>
        <v>0.32551992880273511</v>
      </c>
      <c r="AA20" s="83">
        <f>'eTable 2. Prgm effect and costs'!$J$8*(AC20/$AC$44)</f>
        <v>0.50711723869963343</v>
      </c>
      <c r="AB20" s="458">
        <v>2050</v>
      </c>
      <c r="AC20" s="436">
        <v>18.389938460986418</v>
      </c>
      <c r="AD20" s="426">
        <v>3</v>
      </c>
      <c r="AE20" s="437">
        <f t="shared" si="4"/>
        <v>2047</v>
      </c>
      <c r="AF20" s="66">
        <f t="shared" si="5"/>
        <v>2715.8385518126097</v>
      </c>
      <c r="AG20" s="24">
        <f t="shared" si="1"/>
        <v>2715.8385518126097</v>
      </c>
      <c r="AH20" s="24">
        <f>'eTable 5. NFP cohort data'!G20</f>
        <v>739</v>
      </c>
      <c r="AI20" s="66">
        <v>7739</v>
      </c>
      <c r="AJ20" s="65">
        <v>0.3509288734736542</v>
      </c>
    </row>
    <row r="21" spans="1:36" ht="14.1" customHeight="1" x14ac:dyDescent="0.2">
      <c r="A21" s="427" t="s">
        <v>19</v>
      </c>
      <c r="B21" s="433">
        <f t="shared" si="6"/>
        <v>1.0140405681525126</v>
      </c>
      <c r="C21" s="433">
        <f t="shared" si="2"/>
        <v>1.113977545687038</v>
      </c>
      <c r="D21" s="433">
        <f t="shared" si="3"/>
        <v>1.113977545687038</v>
      </c>
      <c r="E21" s="433">
        <f t="shared" si="0"/>
        <v>0.89067943720746745</v>
      </c>
      <c r="F21" s="476">
        <v>100.8</v>
      </c>
      <c r="G21" s="466">
        <v>99.1</v>
      </c>
      <c r="H21" s="462">
        <v>100.818</v>
      </c>
      <c r="I21" s="463">
        <v>103.16200000000001</v>
      </c>
      <c r="J21" s="469">
        <v>94.423000000000002</v>
      </c>
      <c r="K21" s="469">
        <v>100.986</v>
      </c>
      <c r="L21" s="470">
        <v>104.559</v>
      </c>
      <c r="M21" s="430">
        <f>'eTable 2. Prgm effect and costs'!$L$12*'eTable1. Data inputs'!C21</f>
        <v>8737.3912912520591</v>
      </c>
      <c r="N21" s="47">
        <f>'eTable 2. Prgm effect and costs'!$M$12*'eTable1. Data inputs'!C21</f>
        <v>9482.1768688880675</v>
      </c>
      <c r="O21" s="47">
        <f>'eTable 2. Prgm effect and costs'!L$13*'eTable1. Data inputs'!D21</f>
        <v>13026.794891979176</v>
      </c>
      <c r="P21" s="47">
        <f>'eTable 2. Prgm effect and costs'!$M$13*'eTable1. Data inputs'!D21</f>
        <v>14168.680403593436</v>
      </c>
      <c r="Q21" s="47">
        <f>'eTable 2. Prgm effect and costs'!$L$14*'eTable1. Data inputs'!E21</f>
        <v>7875.8329235070305</v>
      </c>
      <c r="R21" s="47">
        <f>'eTable 2. Prgm effect and costs'!$M$14*'eTable1. Data inputs'!E21</f>
        <v>7875.8329235070305</v>
      </c>
      <c r="S21" s="117">
        <f>'eTable 4. State tax rates'!H18</f>
        <v>6.1321222950168751E-2</v>
      </c>
      <c r="T21" s="47">
        <f>(((AD21*('eTable3. CAN lifetime cost'!$E$18+('eTable3. CAN lifetime cost'!$D$17*'eTable1. Data inputs'!S21)))+(AE21*('eTable3. CAN lifetime cost'!$E$13+('eTable3. CAN lifetime cost'!$D$12*'eTable1. Data inputs'!S21))))/AB21)*B21</f>
        <v>58996.049822022171</v>
      </c>
      <c r="U21" s="431">
        <f>(((AD21*'eTable3. CAN lifetime cost'!$F$18)+(AE21*'eTable3. CAN lifetime cost'!$F$13))/AB21)*B21</f>
        <v>215652.04710131368</v>
      </c>
      <c r="V21" s="432">
        <f>'eTable 2. Prgm effect and costs'!$J$6</f>
        <v>0.17399999999999999</v>
      </c>
      <c r="W21" s="435">
        <f>'eTable 2. Prgm effect and costs'!$J$7</f>
        <v>0.17399999999999999</v>
      </c>
      <c r="X21" s="124">
        <f>'eTable 2. Prgm effect and costs'!$J$8</f>
        <v>0.42000000000000004</v>
      </c>
      <c r="Y21" s="83">
        <f>'eTable 2. Prgm effect and costs'!$J$6*(AC21/$AC$25)</f>
        <v>0.21301361298830049</v>
      </c>
      <c r="Z21" s="83">
        <f>'eTable 2. Prgm effect and costs'!$J$6*(AC21/$AC$25)</f>
        <v>0.21301361298830049</v>
      </c>
      <c r="AA21" s="83">
        <f>'eTable 2. Prgm effect and costs'!$J$8*(AC21/$AC$44)</f>
        <v>0.33184719479808289</v>
      </c>
      <c r="AB21" s="458">
        <v>48457</v>
      </c>
      <c r="AC21" s="436">
        <v>12.034001262580482</v>
      </c>
      <c r="AD21" s="426">
        <v>121</v>
      </c>
      <c r="AE21" s="437">
        <f t="shared" si="4"/>
        <v>48336</v>
      </c>
      <c r="AF21" s="66">
        <f t="shared" si="5"/>
        <v>86927.688041251837</v>
      </c>
      <c r="AG21" s="24">
        <f t="shared" si="1"/>
        <v>86927.688041251837</v>
      </c>
      <c r="AH21" s="24">
        <f>'eTable 5. NFP cohort data'!G21</f>
        <v>26607</v>
      </c>
      <c r="AI21" s="66">
        <v>215320</v>
      </c>
      <c r="AJ21" s="65">
        <v>0.40371395151983946</v>
      </c>
    </row>
    <row r="22" spans="1:36" ht="14.1" customHeight="1" x14ac:dyDescent="0.2">
      <c r="A22" s="427" t="s">
        <v>20</v>
      </c>
      <c r="B22" s="433">
        <f t="shared" si="6"/>
        <v>0.95942313790779721</v>
      </c>
      <c r="C22" s="433">
        <f t="shared" si="2"/>
        <v>1.071215346869145</v>
      </c>
      <c r="D22" s="433">
        <f t="shared" si="3"/>
        <v>1.071215346869145</v>
      </c>
      <c r="E22" s="433">
        <f t="shared" si="0"/>
        <v>0.86133222141446864</v>
      </c>
      <c r="F22" s="476">
        <v>93.5</v>
      </c>
      <c r="G22" s="466">
        <v>92.3</v>
      </c>
      <c r="H22" s="462">
        <v>100.908</v>
      </c>
      <c r="I22" s="463">
        <v>104.89</v>
      </c>
      <c r="J22" s="469">
        <v>93.069000000000003</v>
      </c>
      <c r="K22" s="469">
        <v>99.384</v>
      </c>
      <c r="L22" s="470">
        <v>106.84099999999999</v>
      </c>
      <c r="M22" s="430">
        <f>'eTable 2. Prgm effect and costs'!$L$12*'eTable1. Data inputs'!C22</f>
        <v>8401.989500620979</v>
      </c>
      <c r="N22" s="47">
        <f>'eTable 2. Prgm effect and costs'!$M$12*'eTable1. Data inputs'!C22</f>
        <v>9118.1850325501618</v>
      </c>
      <c r="O22" s="47">
        <f>'eTable 2. Prgm effect and costs'!L$13*'eTable1. Data inputs'!D22</f>
        <v>12526.735985686619</v>
      </c>
      <c r="P22" s="47">
        <f>'eTable 2. Prgm effect and costs'!$M$13*'eTable1. Data inputs'!D22</f>
        <v>13624.787996828654</v>
      </c>
      <c r="Q22" s="47">
        <f>'eTable 2. Prgm effect and costs'!$L$14*'eTable1. Data inputs'!E22</f>
        <v>7616.3301678574389</v>
      </c>
      <c r="R22" s="47">
        <f>'eTable 2. Prgm effect and costs'!$M$14*'eTable1. Data inputs'!E22</f>
        <v>7616.3301678574389</v>
      </c>
      <c r="S22" s="117">
        <f>'eTable 4. State tax rates'!H19</f>
        <v>6.1484253366474555E-2</v>
      </c>
      <c r="T22" s="47">
        <f>(((AD22*('eTable3. CAN lifetime cost'!$E$18+('eTable3. CAN lifetime cost'!$D$17*'eTable1. Data inputs'!S22)))+(AE22*('eTable3. CAN lifetime cost'!$E$13+('eTable3. CAN lifetime cost'!$D$12*'eTable1. Data inputs'!S22))))/AB22)*B22</f>
        <v>55910.21127541153</v>
      </c>
      <c r="U22" s="431">
        <f>(((AD22*'eTable3. CAN lifetime cost'!$F$18)+(AE22*'eTable3. CAN lifetime cost'!$F$13))/AB22)*B22</f>
        <v>206305.09980129771</v>
      </c>
      <c r="V22" s="432">
        <f>'eTable 2. Prgm effect and costs'!$J$6</f>
        <v>0.17399999999999999</v>
      </c>
      <c r="W22" s="435">
        <f>'eTable 2. Prgm effect and costs'!$J$7</f>
        <v>0.17399999999999999</v>
      </c>
      <c r="X22" s="124">
        <f>'eTable 2. Prgm effect and costs'!$J$8</f>
        <v>0.42000000000000004</v>
      </c>
      <c r="Y22" s="83">
        <f>'eTable 2. Prgm effect and costs'!$J$6*(AC22/$AC$25)</f>
        <v>0.1355243028457864</v>
      </c>
      <c r="Z22" s="83">
        <f>'eTable 2. Prgm effect and costs'!$J$6*(AC22/$AC$25)</f>
        <v>0.1355243028457864</v>
      </c>
      <c r="AA22" s="83">
        <f>'eTable 2. Prgm effect and costs'!$J$8*(AC22/$AC$44)</f>
        <v>0.21112904051258996</v>
      </c>
      <c r="AB22" s="458">
        <v>19062</v>
      </c>
      <c r="AC22" s="436">
        <v>7.656316461080392</v>
      </c>
      <c r="AD22" s="426">
        <v>90</v>
      </c>
      <c r="AE22" s="437">
        <f t="shared" si="4"/>
        <v>18972</v>
      </c>
      <c r="AF22" s="66">
        <f t="shared" si="5"/>
        <v>57411.872492315015</v>
      </c>
      <c r="AG22" s="24">
        <f t="shared" si="1"/>
        <v>57411.872492315015</v>
      </c>
      <c r="AH22" s="24">
        <f>'eTable 5. NFP cohort data'!G22</f>
        <v>14506</v>
      </c>
      <c r="AI22" s="66">
        <v>135428</v>
      </c>
      <c r="AJ22" s="65">
        <v>0.42392911726020477</v>
      </c>
    </row>
    <row r="23" spans="1:36" ht="14.1" customHeight="1" x14ac:dyDescent="0.2">
      <c r="A23" s="427" t="s">
        <v>21</v>
      </c>
      <c r="B23" s="433">
        <f t="shared" si="6"/>
        <v>1.2115168587281262</v>
      </c>
      <c r="C23" s="433">
        <f t="shared" si="2"/>
        <v>1.3267495486821417</v>
      </c>
      <c r="D23" s="433">
        <f t="shared" si="3"/>
        <v>1.3267495486821417</v>
      </c>
      <c r="E23" s="433">
        <f t="shared" si="0"/>
        <v>1.0663364493943865</v>
      </c>
      <c r="F23" s="476">
        <v>118.1</v>
      </c>
      <c r="G23" s="466">
        <v>117.2</v>
      </c>
      <c r="H23" s="462">
        <v>103.092</v>
      </c>
      <c r="I23" s="463">
        <v>106.568</v>
      </c>
      <c r="J23" s="469">
        <v>92.591999999999999</v>
      </c>
      <c r="K23" s="469">
        <v>99.44</v>
      </c>
      <c r="L23" s="470">
        <v>104.227</v>
      </c>
      <c r="M23" s="430">
        <f>'eTable 2. Prgm effect and costs'!$L$12*'eTable1. Data inputs'!C23</f>
        <v>10406.251003181984</v>
      </c>
      <c r="N23" s="47">
        <f>'eTable 2. Prgm effect and costs'!$M$12*'eTable1. Data inputs'!C23</f>
        <v>11293.29215838239</v>
      </c>
      <c r="O23" s="47">
        <f>'eTable 2. Prgm effect and costs'!L$13*'eTable1. Data inputs'!D23</f>
        <v>15514.939516172066</v>
      </c>
      <c r="P23" s="47">
        <f>'eTable 2. Prgm effect and costs'!$M$13*'eTable1. Data inputs'!D23</f>
        <v>16874.927509688161</v>
      </c>
      <c r="Q23" s="47">
        <f>'eTable 2. Prgm effect and costs'!$L$14*'eTable1. Data inputs'!E23</f>
        <v>9429.0800537698633</v>
      </c>
      <c r="R23" s="47">
        <f>'eTable 2. Prgm effect and costs'!$M$14*'eTable1. Data inputs'!E23</f>
        <v>9429.0800537698633</v>
      </c>
      <c r="S23" s="117">
        <f>'eTable 4. State tax rates'!H20</f>
        <v>7.1404361089142471E-2</v>
      </c>
      <c r="T23" s="47">
        <f>(((AD23*('eTable3. CAN lifetime cost'!$E$18+('eTable3. CAN lifetime cost'!$D$17*'eTable1. Data inputs'!S23)))+(AE23*('eTable3. CAN lifetime cost'!$E$13+('eTable3. CAN lifetime cost'!$D$12*'eTable1. Data inputs'!S23))))/AB23)*B23</f>
        <v>72438.080047752272</v>
      </c>
      <c r="U23" s="431">
        <f>(((AD23*'eTable3. CAN lifetime cost'!$F$18)+(AE23*'eTable3. CAN lifetime cost'!$F$13))/AB23)*B23</f>
        <v>259296.01936202327</v>
      </c>
      <c r="V23" s="432">
        <f>'eTable 2. Prgm effect and costs'!$J$6</f>
        <v>0.17399999999999999</v>
      </c>
      <c r="W23" s="435">
        <f>'eTable 2. Prgm effect and costs'!$J$7</f>
        <v>0.17399999999999999</v>
      </c>
      <c r="X23" s="124">
        <f>'eTable 2. Prgm effect and costs'!$J$8</f>
        <v>0.42000000000000004</v>
      </c>
      <c r="Y23" s="83">
        <f>'eTable 2. Prgm effect and costs'!$J$6*(AC23/$AC$25)</f>
        <v>7.6272992212203322E-2</v>
      </c>
      <c r="Z23" s="83">
        <f>'eTable 2. Prgm effect and costs'!$J$6*(AC23/$AC$25)</f>
        <v>7.6272992212203322E-2</v>
      </c>
      <c r="AA23" s="83">
        <f>'eTable 2. Prgm effect and costs'!$J$8*(AC23/$AC$44)</f>
        <v>0.11882329091270737</v>
      </c>
      <c r="AB23" s="458">
        <v>1324</v>
      </c>
      <c r="AC23" s="436">
        <v>4.3089700780431288</v>
      </c>
      <c r="AD23" s="426">
        <v>5</v>
      </c>
      <c r="AE23" s="437">
        <f t="shared" si="4"/>
        <v>1319</v>
      </c>
      <c r="AF23" s="66">
        <f t="shared" si="5"/>
        <v>4608.6702330913258</v>
      </c>
      <c r="AG23" s="24">
        <f t="shared" si="1"/>
        <v>4608.6702330913258</v>
      </c>
      <c r="AH23" s="24">
        <f>'eTable 5. NFP cohort data'!G23</f>
        <v>1046.741698258516</v>
      </c>
      <c r="AI23" s="66">
        <v>17620</v>
      </c>
      <c r="AJ23" s="65">
        <v>0.261559037065342</v>
      </c>
    </row>
    <row r="24" spans="1:36" ht="14.1" customHeight="1" x14ac:dyDescent="0.2">
      <c r="A24" s="427" t="s">
        <v>22</v>
      </c>
      <c r="B24" s="433">
        <f t="shared" si="6"/>
        <v>0.96294653206391989</v>
      </c>
      <c r="C24" s="433">
        <f t="shared" si="2"/>
        <v>1.1210127399479046</v>
      </c>
      <c r="D24" s="433">
        <f t="shared" si="3"/>
        <v>1.1210127399479046</v>
      </c>
      <c r="E24" s="433">
        <f t="shared" si="0"/>
        <v>0.86820120188619276</v>
      </c>
      <c r="F24" s="476">
        <v>95.2</v>
      </c>
      <c r="G24" s="466">
        <v>93.5</v>
      </c>
      <c r="H24" s="462">
        <v>100.93899999999999</v>
      </c>
      <c r="I24" s="463">
        <v>103.956</v>
      </c>
      <c r="J24" s="469">
        <v>91.912000000000006</v>
      </c>
      <c r="K24" s="469">
        <v>101.38</v>
      </c>
      <c r="L24" s="470">
        <v>108.446</v>
      </c>
      <c r="M24" s="430">
        <f>'eTable 2. Prgm effect and costs'!$L$12*'eTable1. Data inputs'!C24</f>
        <v>8792.5712590217427</v>
      </c>
      <c r="N24" s="47">
        <f>'eTable 2. Prgm effect and costs'!$M$12*'eTable1. Data inputs'!C24</f>
        <v>9542.0604424365647</v>
      </c>
      <c r="O24" s="47">
        <f>'eTable 2. Prgm effect and costs'!L$13*'eTable1. Data inputs'!D24</f>
        <v>13109.064084043561</v>
      </c>
      <c r="P24" s="47">
        <f>'eTable 2. Prgm effect and costs'!$M$13*'eTable1. Data inputs'!D24</f>
        <v>14258.161039397399</v>
      </c>
      <c r="Q24" s="47">
        <f>'eTable 2. Prgm effect and costs'!$L$14*'eTable1. Data inputs'!E24</f>
        <v>7677.0691276786592</v>
      </c>
      <c r="R24" s="47">
        <f>'eTable 2. Prgm effect and costs'!$M$14*'eTable1. Data inputs'!E24</f>
        <v>7677.0691276786592</v>
      </c>
      <c r="S24" s="117">
        <f>'eTable 4. State tax rates'!H21</f>
        <v>6.3928158620076461E-2</v>
      </c>
      <c r="T24" s="47">
        <f>(((AD24*('eTable3. CAN lifetime cost'!$E$18+('eTable3. CAN lifetime cost'!$D$17*'eTable1. Data inputs'!S24)))+(AE24*('eTable3. CAN lifetime cost'!$E$13+('eTable3. CAN lifetime cost'!$D$12*'eTable1. Data inputs'!S24))))/AB24)*B24</f>
        <v>56427.286861467575</v>
      </c>
      <c r="U24" s="431">
        <f>(((AD24*'eTable3. CAN lifetime cost'!$F$18)+(AE24*'eTable3. CAN lifetime cost'!$F$13))/AB24)*B24</f>
        <v>205287.38896030362</v>
      </c>
      <c r="V24" s="432">
        <f>'eTable 2. Prgm effect and costs'!$J$6</f>
        <v>0.17399999999999999</v>
      </c>
      <c r="W24" s="435">
        <f>'eTable 2. Prgm effect and costs'!$J$7</f>
        <v>0.17399999999999999</v>
      </c>
      <c r="X24" s="124">
        <f>'eTable 2. Prgm effect and costs'!$J$8</f>
        <v>0.42000000000000004</v>
      </c>
      <c r="Y24" s="83">
        <f>'eTable 2. Prgm effect and costs'!$J$6*(AC24/$AC$25)</f>
        <v>6.9267779885294742E-2</v>
      </c>
      <c r="Z24" s="83">
        <f>'eTable 2. Prgm effect and costs'!$J$6*(AC24/$AC$25)</f>
        <v>6.9267779885294742E-2</v>
      </c>
      <c r="AA24" s="83">
        <f>'eTable 2. Prgm effect and costs'!$J$8*(AC24/$AC$44)</f>
        <v>0.10791009138973962</v>
      </c>
      <c r="AB24" s="458">
        <v>1674</v>
      </c>
      <c r="AC24" s="436">
        <v>3.9132172770646663</v>
      </c>
      <c r="AD24" s="426">
        <v>5</v>
      </c>
      <c r="AE24" s="437">
        <f t="shared" si="4"/>
        <v>1669</v>
      </c>
      <c r="AF24" s="66">
        <f t="shared" si="5"/>
        <v>9049.4067525828104</v>
      </c>
      <c r="AG24" s="24">
        <f t="shared" si="1"/>
        <v>9049.4067525828104</v>
      </c>
      <c r="AH24" s="24">
        <f>'eTable 5. NFP cohort data'!G24</f>
        <v>1710</v>
      </c>
      <c r="AI24" s="66">
        <v>23100</v>
      </c>
      <c r="AJ24" s="65">
        <v>0.39174921006851993</v>
      </c>
    </row>
    <row r="25" spans="1:36" ht="14.1" customHeight="1" x14ac:dyDescent="0.2">
      <c r="A25" s="427" t="s">
        <v>23</v>
      </c>
      <c r="B25" s="433">
        <f t="shared" si="6"/>
        <v>1.0453652983821584</v>
      </c>
      <c r="C25" s="433">
        <f t="shared" si="2"/>
        <v>1.0974873943309134</v>
      </c>
      <c r="D25" s="433">
        <f t="shared" si="3"/>
        <v>1.0974873943309134</v>
      </c>
      <c r="E25" s="433">
        <f t="shared" si="0"/>
        <v>0.90839127249567386</v>
      </c>
      <c r="F25" s="476">
        <v>100.2</v>
      </c>
      <c r="G25" s="466">
        <v>100.9</v>
      </c>
      <c r="H25" s="462">
        <v>101.246</v>
      </c>
      <c r="I25" s="463">
        <v>104.895</v>
      </c>
      <c r="J25" s="469">
        <v>93.807000000000002</v>
      </c>
      <c r="K25" s="469">
        <v>99.266000000000005</v>
      </c>
      <c r="L25" s="470">
        <v>102.952</v>
      </c>
      <c r="M25" s="430">
        <f>'eTable 2. Prgm effect and costs'!$L$12*'eTable1. Data inputs'!C25</f>
        <v>8608.0521448677646</v>
      </c>
      <c r="N25" s="47">
        <f>'eTable 2. Prgm effect and costs'!$M$12*'eTable1. Data inputs'!C25</f>
        <v>9341.812700544735</v>
      </c>
      <c r="O25" s="47">
        <f>'eTable 2. Prgm effect and costs'!L$13*'eTable1. Data inputs'!D25</f>
        <v>12833.959928396995</v>
      </c>
      <c r="P25" s="47">
        <f>'eTable 2. Prgm effect and costs'!$M$13*'eTable1. Data inputs'!D25</f>
        <v>13958.942168494887</v>
      </c>
      <c r="Q25" s="47">
        <f>'eTable 2. Prgm effect and costs'!$L$14*'eTable1. Data inputs'!E25</f>
        <v>8032.4498270429958</v>
      </c>
      <c r="R25" s="47">
        <f>'eTable 2. Prgm effect and costs'!$M$14*'eTable1. Data inputs'!E25</f>
        <v>8032.4498270429958</v>
      </c>
      <c r="S25" s="117">
        <f>'eTable 4. State tax rates'!H22</f>
        <v>7.57270497547302E-2</v>
      </c>
      <c r="T25" s="47">
        <f>(((AD25*('eTable3. CAN lifetime cost'!$E$18+('eTable3. CAN lifetime cost'!$D$17*'eTable1. Data inputs'!S25)))+(AE25*('eTable3. CAN lifetime cost'!$E$13+('eTable3. CAN lifetime cost'!$D$12*'eTable1. Data inputs'!S25))))/AB25)*B25</f>
        <v>63180.465567103936</v>
      </c>
      <c r="U25" s="431">
        <f>(((AD25*'eTable3. CAN lifetime cost'!$F$18)+(AE25*'eTable3. CAN lifetime cost'!$F$13))/AB25)*B25</f>
        <v>223128.41543414356</v>
      </c>
      <c r="V25" s="432">
        <f>'eTable 2. Prgm effect and costs'!$J$6</f>
        <v>0.17399999999999999</v>
      </c>
      <c r="W25" s="435">
        <f>'eTable 2. Prgm effect and costs'!$J$7</f>
        <v>0.17399999999999999</v>
      </c>
      <c r="X25" s="124">
        <f>'eTable 2. Prgm effect and costs'!$J$8</f>
        <v>0.42000000000000004</v>
      </c>
      <c r="Y25" s="83">
        <f>'eTable 2. Prgm effect and costs'!$J$6*(AC25/$AC$25)</f>
        <v>0.17399999999999999</v>
      </c>
      <c r="Z25" s="83">
        <f>'eTable 2. Prgm effect and costs'!$J$6*(AC25/$AC$25)</f>
        <v>0.17399999999999999</v>
      </c>
      <c r="AA25" s="83">
        <f>'eTable 2. Prgm effect and costs'!$J$8*(AC25/$AC$44)</f>
        <v>0.27106911659227056</v>
      </c>
      <c r="AB25" s="458">
        <v>29719</v>
      </c>
      <c r="AC25" s="436">
        <v>9.8299643403729764</v>
      </c>
      <c r="AD25" s="426">
        <v>96</v>
      </c>
      <c r="AE25" s="437">
        <f t="shared" si="4"/>
        <v>29623</v>
      </c>
      <c r="AF25" s="66">
        <f t="shared" si="5"/>
        <v>54743.385269194579</v>
      </c>
      <c r="AG25" s="24">
        <f t="shared" si="1"/>
        <v>54743.385269194579</v>
      </c>
      <c r="AH25" s="24">
        <f>'eTable 5. NFP cohort data'!G25</f>
        <v>15108</v>
      </c>
      <c r="AI25" s="66">
        <v>161305</v>
      </c>
      <c r="AJ25" s="65">
        <v>0.33937810526142759</v>
      </c>
    </row>
    <row r="26" spans="1:36" ht="14.1" customHeight="1" x14ac:dyDescent="0.2">
      <c r="A26" s="427" t="s">
        <v>24</v>
      </c>
      <c r="B26" s="433">
        <f t="shared" si="6"/>
        <v>0.94376656305464512</v>
      </c>
      <c r="C26" s="433">
        <f t="shared" si="2"/>
        <v>1.015174590752433</v>
      </c>
      <c r="D26" s="433">
        <f t="shared" si="3"/>
        <v>1.015174590752433</v>
      </c>
      <c r="E26" s="433">
        <f t="shared" si="0"/>
        <v>0.83621182626463453</v>
      </c>
      <c r="F26" s="476">
        <v>91.2</v>
      </c>
      <c r="G26" s="466">
        <v>91.4</v>
      </c>
      <c r="H26" s="462">
        <v>106.48699999999999</v>
      </c>
      <c r="I26" s="463">
        <v>109.955</v>
      </c>
      <c r="J26" s="469">
        <v>95.061999999999998</v>
      </c>
      <c r="K26" s="469">
        <v>100.6</v>
      </c>
      <c r="L26" s="470">
        <v>106.02800000000001</v>
      </c>
      <c r="M26" s="430">
        <f>'eTable 2. Prgm effect and costs'!$L$12*'eTable1. Data inputs'!C26</f>
        <v>7962.4384375451509</v>
      </c>
      <c r="N26" s="47">
        <f>'eTable 2. Prgm effect and costs'!$M$12*'eTable1. Data inputs'!C26</f>
        <v>8641.1661164847101</v>
      </c>
      <c r="O26" s="47">
        <f>'eTable 2. Prgm effect and costs'!L$13*'eTable1. Data inputs'!D26</f>
        <v>11871.398327984019</v>
      </c>
      <c r="P26" s="47">
        <f>'eTable 2. Prgm effect and costs'!$M$13*'eTable1. Data inputs'!D26</f>
        <v>12912.005619780195</v>
      </c>
      <c r="Q26" s="47">
        <f>'eTable 2. Prgm effect and costs'!$L$14*'eTable1. Data inputs'!E26</f>
        <v>7394.2030737450305</v>
      </c>
      <c r="R26" s="47">
        <f>'eTable 2. Prgm effect and costs'!$M$14*'eTable1. Data inputs'!E26</f>
        <v>7394.2030737450305</v>
      </c>
      <c r="S26" s="117">
        <f>'eTable 4. State tax rates'!H23</f>
        <v>6.8273769386378955E-2</v>
      </c>
      <c r="T26" s="47">
        <f>(((AD26*('eTable3. CAN lifetime cost'!$E$18+('eTable3. CAN lifetime cost'!$D$17*'eTable1. Data inputs'!S26)))+(AE26*('eTable3. CAN lifetime cost'!$E$13+('eTable3. CAN lifetime cost'!$D$12*'eTable1. Data inputs'!S26))))/AB26)*B26</f>
        <v>55875.324357740494</v>
      </c>
      <c r="U26" s="431">
        <f>(((AD26*'eTable3. CAN lifetime cost'!$F$18)+(AE26*'eTable3. CAN lifetime cost'!$F$13))/AB26)*B26</f>
        <v>199493.37713964912</v>
      </c>
      <c r="V26" s="438">
        <f>'eTable 2. Prgm effect and costs'!$J$6</f>
        <v>0.17399999999999999</v>
      </c>
      <c r="W26" s="435">
        <f>'eTable 2. Prgm effect and costs'!$J$7</f>
        <v>0.17399999999999999</v>
      </c>
      <c r="X26" s="124">
        <f>'eTable 2. Prgm effect and costs'!$J$8</f>
        <v>0.42000000000000004</v>
      </c>
      <c r="Y26" s="83">
        <f>'eTable 2. Prgm effect and costs'!$J$6*(AC26/$AC$25)</f>
        <v>0.24279839816977</v>
      </c>
      <c r="Z26" s="83">
        <f>'eTable 2. Prgm effect and costs'!$J$6*(AC26/$AC$25)</f>
        <v>0.24279839816977</v>
      </c>
      <c r="AA26" s="83">
        <f>'eTable 2. Prgm effect and costs'!$J$8*(AC26/$AC$44)</f>
        <v>0.37824797299941326</v>
      </c>
      <c r="AB26" s="458">
        <v>21755</v>
      </c>
      <c r="AC26" s="436">
        <v>13.716664344301831</v>
      </c>
      <c r="AD26" s="426">
        <v>28</v>
      </c>
      <c r="AE26" s="437">
        <f t="shared" si="4"/>
        <v>21727</v>
      </c>
      <c r="AF26" s="66">
        <f t="shared" si="5"/>
        <v>32926.486171520424</v>
      </c>
      <c r="AG26" s="24">
        <f t="shared" si="1"/>
        <v>32926.486171520424</v>
      </c>
      <c r="AH26" s="24">
        <f>'eTable 5. NFP cohort data'!G26</f>
        <v>9411</v>
      </c>
      <c r="AI26" s="66">
        <v>84867</v>
      </c>
      <c r="AJ26" s="65">
        <v>0.38797749621785171</v>
      </c>
    </row>
    <row r="27" spans="1:36" ht="14.1" customHeight="1" x14ac:dyDescent="0.2">
      <c r="A27" s="427" t="s">
        <v>25</v>
      </c>
      <c r="B27" s="433">
        <f t="shared" si="6"/>
        <v>0.94577871782066725</v>
      </c>
      <c r="C27" s="433">
        <f t="shared" si="2"/>
        <v>0.96190666465595454</v>
      </c>
      <c r="D27" s="433">
        <f t="shared" si="3"/>
        <v>0.96190666465595454</v>
      </c>
      <c r="E27" s="433">
        <f t="shared" si="0"/>
        <v>0.80125431326681096</v>
      </c>
      <c r="F27" s="476">
        <v>88.6</v>
      </c>
      <c r="G27" s="466">
        <v>89.2</v>
      </c>
      <c r="H27" s="462">
        <v>102.123</v>
      </c>
      <c r="I27" s="463">
        <v>108.28</v>
      </c>
      <c r="J27" s="469">
        <v>93.391999999999996</v>
      </c>
      <c r="K27" s="469">
        <v>98.179000000000002</v>
      </c>
      <c r="L27" s="470">
        <v>101.596</v>
      </c>
      <c r="M27" s="430">
        <f>'eTable 2. Prgm effect and costs'!$L$12*'eTable1. Data inputs'!C27</f>
        <v>7544.6358387581322</v>
      </c>
      <c r="N27" s="47">
        <f>'eTable 2. Prgm effect and costs'!$M$12*'eTable1. Data inputs'!C27</f>
        <v>8187.7495295514846</v>
      </c>
      <c r="O27" s="47">
        <f>'eTable 2. Prgm effect and costs'!L$13*'eTable1. Data inputs'!D27</f>
        <v>11248.485998856268</v>
      </c>
      <c r="P27" s="47">
        <f>'eTable 2. Prgm effect and costs'!$M$13*'eTable1. Data inputs'!D27</f>
        <v>12234.490867759087</v>
      </c>
      <c r="Q27" s="47">
        <f>'eTable 2. Prgm effect and costs'!$L$14*'eTable1. Data inputs'!E27</f>
        <v>7085.0912650617756</v>
      </c>
      <c r="R27" s="47">
        <f>'eTable 2. Prgm effect and costs'!$M$14*'eTable1. Data inputs'!E27</f>
        <v>7085.0912650617756</v>
      </c>
      <c r="S27" s="117">
        <f>'eTable 4. State tax rates'!H24</f>
        <v>6.5733429646050764E-2</v>
      </c>
      <c r="T27" s="47">
        <f>(((AD27*('eTable3. CAN lifetime cost'!$E$18+('eTable3. CAN lifetime cost'!$D$17*'eTable1. Data inputs'!S27)))+(AE27*('eTable3. CAN lifetime cost'!$E$13+('eTable3. CAN lifetime cost'!$D$12*'eTable1. Data inputs'!S27))))/AB27)*B27</f>
        <v>55597.593765432641</v>
      </c>
      <c r="U27" s="431">
        <f>(((AD27*'eTable3. CAN lifetime cost'!$F$18)+(AE27*'eTable3. CAN lifetime cost'!$F$13))/AB27)*B27</f>
        <v>199067.91968582</v>
      </c>
      <c r="V27" s="438">
        <f>'eTable 2. Prgm effect and costs'!$J$6</f>
        <v>0.17399999999999999</v>
      </c>
      <c r="W27" s="435">
        <f>'eTable 2. Prgm effect and costs'!$J$7</f>
        <v>0.17399999999999999</v>
      </c>
      <c r="X27" s="124">
        <f>'eTable 2. Prgm effect and costs'!$J$8</f>
        <v>0.42000000000000004</v>
      </c>
      <c r="Y27" s="83">
        <f>'eTable 2. Prgm effect and costs'!$J$6*(AC27/$AC$25)</f>
        <v>0.27736013818845828</v>
      </c>
      <c r="Z27" s="83">
        <f>'eTable 2. Prgm effect and costs'!$J$6*(AC27/$AC$25)</f>
        <v>0.27736013818845828</v>
      </c>
      <c r="AA27" s="83">
        <f>'eTable 2. Prgm effect and costs'!$J$8*(AC27/$AC$44)</f>
        <v>0.43209061860146819</v>
      </c>
      <c r="AB27" s="458">
        <v>11345</v>
      </c>
      <c r="AC27" s="436">
        <v>15.669196941571643</v>
      </c>
      <c r="AD27" s="426">
        <v>5</v>
      </c>
      <c r="AE27" s="437">
        <f t="shared" si="4"/>
        <v>11340</v>
      </c>
      <c r="AF27" s="66">
        <f t="shared" si="5"/>
        <v>12139.42706694671</v>
      </c>
      <c r="AG27" s="24">
        <f t="shared" si="1"/>
        <v>12139.42706694671</v>
      </c>
      <c r="AH27" s="24">
        <f>'eTable 5. NFP cohort data'!G27</f>
        <v>3418</v>
      </c>
      <c r="AI27" s="66">
        <v>39575</v>
      </c>
      <c r="AJ27" s="65">
        <v>0.30674484060509688</v>
      </c>
    </row>
    <row r="28" spans="1:36" ht="14.1" customHeight="1" x14ac:dyDescent="0.2">
      <c r="A28" s="427" t="s">
        <v>26</v>
      </c>
      <c r="B28" s="433">
        <f t="shared" si="6"/>
        <v>0.93490183796500514</v>
      </c>
      <c r="C28" s="433">
        <f t="shared" si="2"/>
        <v>0.99991973420632574</v>
      </c>
      <c r="D28" s="433">
        <f t="shared" si="3"/>
        <v>0.99991973420632574</v>
      </c>
      <c r="E28" s="433">
        <f t="shared" si="0"/>
        <v>0.81275603835436316</v>
      </c>
      <c r="F28" s="476">
        <v>89.3</v>
      </c>
      <c r="G28" s="466">
        <v>89.9</v>
      </c>
      <c r="H28" s="462">
        <v>102.015</v>
      </c>
      <c r="I28" s="463">
        <v>106.089</v>
      </c>
      <c r="J28" s="469">
        <v>92.793000000000006</v>
      </c>
      <c r="K28" s="469">
        <v>99.963999999999999</v>
      </c>
      <c r="L28" s="470">
        <v>104.111</v>
      </c>
      <c r="M28" s="430">
        <f>'eTable 2. Prgm effect and costs'!$L$12*'eTable1. Data inputs'!C28</f>
        <v>7842.7882244404937</v>
      </c>
      <c r="N28" s="47">
        <f>'eTable 2. Prgm effect and costs'!$M$12*'eTable1. Data inputs'!C28</f>
        <v>8511.3167775642451</v>
      </c>
      <c r="O28" s="47">
        <f>'eTable 2. Prgm effect and costs'!L$13*'eTable1. Data inputs'!D28</f>
        <v>11693.008837009005</v>
      </c>
      <c r="P28" s="47">
        <f>'eTable 2. Prgm effect and costs'!$M$13*'eTable1. Data inputs'!D28</f>
        <v>12717.979099370257</v>
      </c>
      <c r="Q28" s="47">
        <f>'eTable 2. Prgm effect and costs'!$L$14*'eTable1. Data inputs'!E28</f>
        <v>7186.7952691484561</v>
      </c>
      <c r="R28" s="47">
        <f>'eTable 2. Prgm effect and costs'!$M$14*'eTable1. Data inputs'!E28</f>
        <v>7186.7952691484561</v>
      </c>
      <c r="S28" s="117">
        <f>'eTable 4. State tax rates'!H25</f>
        <v>6.2718451347982304E-2</v>
      </c>
      <c r="T28" s="47">
        <f>(((AD28*('eTable3. CAN lifetime cost'!$E$18+('eTable3. CAN lifetime cost'!$D$17*'eTable1. Data inputs'!S28)))+(AE28*('eTable3. CAN lifetime cost'!$E$13+('eTable3. CAN lifetime cost'!$D$12*'eTable1. Data inputs'!S28))))/AB28)*B28</f>
        <v>54621.239505015401</v>
      </c>
      <c r="U28" s="431">
        <f>(((AD28*'eTable3. CAN lifetime cost'!$F$18)+(AE28*'eTable3. CAN lifetime cost'!$F$13))/AB28)*B28</f>
        <v>199712.33121897065</v>
      </c>
      <c r="V28" s="438">
        <f>'eTable 2. Prgm effect and costs'!$J$6</f>
        <v>0.17399999999999999</v>
      </c>
      <c r="W28" s="435">
        <f>'eTable 2. Prgm effect and costs'!$J$7</f>
        <v>0.17399999999999999</v>
      </c>
      <c r="X28" s="124">
        <f>'eTable 2. Prgm effect and costs'!$J$8</f>
        <v>0.42000000000000004</v>
      </c>
      <c r="Y28" s="83">
        <f>'eTable 2. Prgm effect and costs'!$J$6*(AC28/$AC$25)</f>
        <v>5.0431604382399339E-2</v>
      </c>
      <c r="Z28" s="83">
        <f>'eTable 2. Prgm effect and costs'!$J$6*(AC28/$AC$25)</f>
        <v>5.0431604382399339E-2</v>
      </c>
      <c r="AA28" s="83">
        <f>'eTable 2. Prgm effect and costs'!$J$8*(AC28/$AC$44)</f>
        <v>7.856580717395327E-2</v>
      </c>
      <c r="AB28" s="458">
        <v>2063</v>
      </c>
      <c r="AC28" s="436">
        <v>2.8490854753263397</v>
      </c>
      <c r="AD28" s="426">
        <v>7</v>
      </c>
      <c r="AE28" s="437">
        <f t="shared" si="4"/>
        <v>2056</v>
      </c>
      <c r="AF28" s="66">
        <f t="shared" si="5"/>
        <v>14596.354885428198</v>
      </c>
      <c r="AG28" s="24">
        <f t="shared" si="1"/>
        <v>14596.354885428198</v>
      </c>
      <c r="AH28" s="24">
        <f>'eTable 5. NFP cohort data'!G28</f>
        <v>3195</v>
      </c>
      <c r="AI28" s="66">
        <v>40721</v>
      </c>
      <c r="AJ28" s="65">
        <v>0.3584478496458387</v>
      </c>
    </row>
    <row r="29" spans="1:36" ht="14.1" customHeight="1" x14ac:dyDescent="0.2">
      <c r="A29" s="427" t="s">
        <v>27</v>
      </c>
      <c r="B29" s="433">
        <f t="shared" si="6"/>
        <v>0.91251024956715543</v>
      </c>
      <c r="C29" s="433">
        <f t="shared" si="2"/>
        <v>0.9815311920618407</v>
      </c>
      <c r="D29" s="433">
        <f t="shared" si="3"/>
        <v>0.9815311920618407</v>
      </c>
      <c r="E29" s="433">
        <f t="shared" si="0"/>
        <v>0.80234145442266869</v>
      </c>
      <c r="F29" s="476">
        <v>88.9</v>
      </c>
      <c r="G29" s="466">
        <v>88.6</v>
      </c>
      <c r="H29" s="462">
        <v>104.541</v>
      </c>
      <c r="I29" s="463">
        <v>107.669</v>
      </c>
      <c r="J29" s="469">
        <v>95.03</v>
      </c>
      <c r="K29" s="469">
        <v>100.77500000000001</v>
      </c>
      <c r="L29" s="470">
        <v>105.131</v>
      </c>
      <c r="M29" s="430">
        <f>'eTable 2. Prgm effect and costs'!$L$12*'eTable1. Data inputs'!C29</f>
        <v>7698.5592059884621</v>
      </c>
      <c r="N29" s="47">
        <f>'eTable 2. Prgm effect and costs'!$M$12*'eTable1. Data inputs'!C29</f>
        <v>8354.7935068303887</v>
      </c>
      <c r="O29" s="47">
        <f>'eTable 2. Prgm effect and costs'!L$13*'eTable1. Data inputs'!D29</f>
        <v>11477.974191287323</v>
      </c>
      <c r="P29" s="47">
        <f>'eTable 2. Prgm effect and costs'!$M$13*'eTable1. Data inputs'!D29</f>
        <v>12484.095231834552</v>
      </c>
      <c r="Q29" s="47">
        <f>'eTable 2. Prgm effect and costs'!$L$14*'eTable1. Data inputs'!E29</f>
        <v>7094.704310732448</v>
      </c>
      <c r="R29" s="47">
        <f>'eTable 2. Prgm effect and costs'!$M$14*'eTable1. Data inputs'!E29</f>
        <v>7094.704310732448</v>
      </c>
      <c r="S29" s="117">
        <f>'eTable 4. State tax rates'!H26</f>
        <v>6.8521010916704053E-2</v>
      </c>
      <c r="T29" s="47">
        <f>(((AD29*('eTable3. CAN lifetime cost'!$E$18+('eTable3. CAN lifetime cost'!$D$17*'eTable1. Data inputs'!S29)))+(AE29*('eTable3. CAN lifetime cost'!$E$13+('eTable3. CAN lifetime cost'!$D$12*'eTable1. Data inputs'!S29))))/AB29)*B29</f>
        <v>54054.316328501794</v>
      </c>
      <c r="U29" s="431">
        <f>(((AD29*'eTable3. CAN lifetime cost'!$F$18)+(AE29*'eTable3. CAN lifetime cost'!$F$13))/AB29)*B29</f>
        <v>192753.20437989873</v>
      </c>
      <c r="V29" s="438">
        <f>'eTable 2. Prgm effect and costs'!$J$6</f>
        <v>0.17399999999999999</v>
      </c>
      <c r="W29" s="435">
        <f>'eTable 2. Prgm effect and costs'!$J$7</f>
        <v>0.17399999999999999</v>
      </c>
      <c r="X29" s="124">
        <f>'eTable 2. Prgm effect and costs'!$J$8</f>
        <v>0.42000000000000004</v>
      </c>
      <c r="Y29" s="83">
        <f>'eTable 2. Prgm effect and costs'!$J$6*(AC29/$AC$25)</f>
        <v>0.34921765638382468</v>
      </c>
      <c r="Z29" s="83">
        <f>'eTable 2. Prgm effect and costs'!$J$6*(AC29/$AC$25)</f>
        <v>0.34921765638382468</v>
      </c>
      <c r="AA29" s="83">
        <f>'eTable 2. Prgm effect and costs'!$J$8*(AC29/$AC$44)</f>
        <v>0.54403518169187615</v>
      </c>
      <c r="AB29" s="458">
        <v>20005</v>
      </c>
      <c r="AC29" s="436">
        <v>19.728719018859884</v>
      </c>
      <c r="AD29" s="426">
        <v>23</v>
      </c>
      <c r="AE29" s="437">
        <f t="shared" si="4"/>
        <v>19982</v>
      </c>
      <c r="AF29" s="66">
        <f t="shared" si="5"/>
        <v>23566.334410978587</v>
      </c>
      <c r="AG29" s="24">
        <f t="shared" si="1"/>
        <v>23566.334410978587</v>
      </c>
      <c r="AH29" s="24">
        <f>'eTable 5. NFP cohort data'!G29</f>
        <v>6227</v>
      </c>
      <c r="AI29" s="66">
        <v>55321</v>
      </c>
      <c r="AJ29" s="65">
        <v>0.42599255998587493</v>
      </c>
    </row>
    <row r="30" spans="1:36" ht="14.1" customHeight="1" x14ac:dyDescent="0.2">
      <c r="A30" s="427" t="s">
        <v>28</v>
      </c>
      <c r="B30" s="433">
        <f t="shared" si="6"/>
        <v>0.83522217979072799</v>
      </c>
      <c r="C30" s="433">
        <f t="shared" si="2"/>
        <v>1.0520148260104845</v>
      </c>
      <c r="D30" s="433">
        <f t="shared" si="3"/>
        <v>1.0520148260104845</v>
      </c>
      <c r="E30" s="433">
        <f t="shared" si="0"/>
        <v>0.80416804929307106</v>
      </c>
      <c r="F30" s="476">
        <v>90.7</v>
      </c>
      <c r="G30" s="466">
        <v>91.2</v>
      </c>
      <c r="H30" s="462">
        <v>104.744</v>
      </c>
      <c r="I30" s="463">
        <v>95.926000000000002</v>
      </c>
      <c r="J30" s="469">
        <v>89.554000000000002</v>
      </c>
      <c r="K30" s="469">
        <v>102.462</v>
      </c>
      <c r="L30" s="470">
        <v>104.08</v>
      </c>
      <c r="M30" s="430">
        <f>'eTable 2. Prgm effect and costs'!$L$12*'eTable1. Data inputs'!C30</f>
        <v>8251.3917938830964</v>
      </c>
      <c r="N30" s="47">
        <f>'eTable 2. Prgm effect and costs'!$M$12*'eTable1. Data inputs'!C30</f>
        <v>8954.7501990012443</v>
      </c>
      <c r="O30" s="47">
        <f>'eTable 2. Prgm effect and costs'!L$13*'eTable1. Data inputs'!D30</f>
        <v>12302.206103541932</v>
      </c>
      <c r="P30" s="47">
        <f>'eTable 2. Prgm effect and costs'!$M$13*'eTable1. Data inputs'!D30</f>
        <v>13380.576572027352</v>
      </c>
      <c r="Q30" s="47">
        <f>'eTable 2. Prgm effect and costs'!$L$14*'eTable1. Data inputs'!E30</f>
        <v>7110.8559758739812</v>
      </c>
      <c r="R30" s="47">
        <f>'eTable 2. Prgm effect and costs'!$M$14*'eTable1. Data inputs'!E30</f>
        <v>7110.8559758739812</v>
      </c>
      <c r="S30" s="117">
        <f>'eTable 4. State tax rates'!H27</f>
        <v>4.9697801472722951E-2</v>
      </c>
      <c r="T30" s="47">
        <f>(((AD30*('eTable3. CAN lifetime cost'!$E$18+('eTable3. CAN lifetime cost'!$D$17*'eTable1. Data inputs'!S30)))+(AE30*('eTable3. CAN lifetime cost'!$E$13+('eTable3. CAN lifetime cost'!$D$12*'eTable1. Data inputs'!S30))))/AB30)*B30</f>
        <v>47119.959323058647</v>
      </c>
      <c r="U30" s="431">
        <f>(((AD30*'eTable3. CAN lifetime cost'!$F$18)+(AE30*'eTable3. CAN lifetime cost'!$F$13))/AB30)*B30</f>
        <v>179179.10340729155</v>
      </c>
      <c r="V30" s="438">
        <f>'eTable 2. Prgm effect and costs'!$J$6</f>
        <v>0.17399999999999999</v>
      </c>
      <c r="W30" s="435">
        <f>'eTable 2. Prgm effect and costs'!$J$7</f>
        <v>0.17399999999999999</v>
      </c>
      <c r="X30" s="124">
        <f>'eTable 2. Prgm effect and costs'!$J$8</f>
        <v>0.42000000000000004</v>
      </c>
      <c r="Y30" s="83">
        <f>'eTable 2. Prgm effect and costs'!$J$6*(AC30/$AC$25)</f>
        <v>0.16093722791263376</v>
      </c>
      <c r="Z30" s="83">
        <f>'eTable 2. Prgm effect and costs'!$J$6*(AC30/$AC$25)</f>
        <v>0.16093722791263376</v>
      </c>
      <c r="AA30" s="83">
        <f>'eTable 2. Prgm effect and costs'!$J$8*(AC30/$AC$44)</f>
        <v>0.25071903561543984</v>
      </c>
      <c r="AB30" s="458">
        <v>10119</v>
      </c>
      <c r="AC30" s="436">
        <v>9.091995467929129</v>
      </c>
      <c r="AD30" s="426">
        <v>43</v>
      </c>
      <c r="AE30" s="437">
        <f t="shared" si="4"/>
        <v>10076</v>
      </c>
      <c r="AF30" s="66">
        <f t="shared" si="5"/>
        <v>26567.692875673518</v>
      </c>
      <c r="AG30" s="24">
        <f t="shared" si="1"/>
        <v>26567.692875673518</v>
      </c>
      <c r="AH30" s="24">
        <f>'eTable 5. NFP cohort data'!G30</f>
        <v>10803</v>
      </c>
      <c r="AI30" s="66">
        <v>61938</v>
      </c>
      <c r="AJ30" s="65">
        <v>0.42894011552961864</v>
      </c>
    </row>
    <row r="31" spans="1:36" ht="14.1" customHeight="1" x14ac:dyDescent="0.2">
      <c r="A31" s="427" t="s">
        <v>29</v>
      </c>
      <c r="B31" s="433">
        <f t="shared" si="6"/>
        <v>0.94688132405491821</v>
      </c>
      <c r="C31" s="433">
        <f t="shared" si="2"/>
        <v>1.0062969783447362</v>
      </c>
      <c r="D31" s="433">
        <f t="shared" si="3"/>
        <v>1.0062969783447362</v>
      </c>
      <c r="E31" s="433">
        <f t="shared" si="0"/>
        <v>0.84988247284844731</v>
      </c>
      <c r="F31" s="476">
        <v>98</v>
      </c>
      <c r="G31" s="466">
        <v>96.8</v>
      </c>
      <c r="H31" s="462">
        <v>101.023</v>
      </c>
      <c r="I31" s="463">
        <v>98.819000000000003</v>
      </c>
      <c r="J31" s="469">
        <v>96.236000000000004</v>
      </c>
      <c r="K31" s="469">
        <v>97.897000000000006</v>
      </c>
      <c r="L31" s="470">
        <v>99.016000000000005</v>
      </c>
      <c r="M31" s="430">
        <f>'eTable 2. Prgm effect and costs'!$L$12*'eTable1. Data inputs'!C31</f>
        <v>7892.8076145196446</v>
      </c>
      <c r="N31" s="47">
        <f>'eTable 2. Prgm effect and costs'!$M$12*'eTable1. Data inputs'!C31</f>
        <v>8565.5998796703952</v>
      </c>
      <c r="O31" s="47">
        <f>'eTable 2. Prgm effect and costs'!L$13*'eTable1. Data inputs'!D31</f>
        <v>11767.583994909441</v>
      </c>
      <c r="P31" s="47">
        <f>'eTable 2. Prgm effect and costs'!$M$13*'eTable1. Data inputs'!D31</f>
        <v>12799.0912675667</v>
      </c>
      <c r="Q31" s="47">
        <f>'eTable 2. Prgm effect and costs'!$L$14*'eTable1. Data inputs'!E31</f>
        <v>7515.085766162395</v>
      </c>
      <c r="R31" s="47">
        <f>'eTable 2. Prgm effect and costs'!$M$14*'eTable1. Data inputs'!E31</f>
        <v>7515.085766162395</v>
      </c>
      <c r="S31" s="117">
        <f>'eTable 4. State tax rates'!H28</f>
        <v>7.4295111535503042E-2</v>
      </c>
      <c r="T31" s="47">
        <f>(((AD31*('eTable3. CAN lifetime cost'!$E$18+('eTable3. CAN lifetime cost'!$D$17*'eTable1. Data inputs'!S31)))+(AE31*('eTable3. CAN lifetime cost'!$E$13+('eTable3. CAN lifetime cost'!$D$12*'eTable1. Data inputs'!S31))))/AB31)*B31</f>
        <v>56875.0205654745</v>
      </c>
      <c r="U31" s="431">
        <f>(((AD31*'eTable3. CAN lifetime cost'!$F$18)+(AE31*'eTable3. CAN lifetime cost'!$F$13))/AB31)*B31</f>
        <v>198856.44062742149</v>
      </c>
      <c r="V31" s="438">
        <f>'eTable 2. Prgm effect and costs'!$J$6</f>
        <v>0.17399999999999999</v>
      </c>
      <c r="W31" s="435">
        <f>'eTable 2. Prgm effect and costs'!$J$7</f>
        <v>0.17399999999999999</v>
      </c>
      <c r="X31" s="124">
        <f>'eTable 2. Prgm effect and costs'!$J$8</f>
        <v>0.42000000000000004</v>
      </c>
      <c r="Y31" s="83">
        <f>'eTable 2. Prgm effect and costs'!$J$6*(AC31/$AC$25)</f>
        <v>0.2587981397031609</v>
      </c>
      <c r="Z31" s="83">
        <f>'eTable 2. Prgm effect and costs'!$J$6*(AC31/$AC$25)</f>
        <v>0.2587981397031609</v>
      </c>
      <c r="AA31" s="83">
        <f>'eTable 2. Prgm effect and costs'!$J$8*(AC31/$AC$44)</f>
        <v>0.40317346612102789</v>
      </c>
      <c r="AB31" s="458">
        <v>3820</v>
      </c>
      <c r="AC31" s="436">
        <v>14.620554509407677</v>
      </c>
      <c r="AD31" s="426">
        <v>0</v>
      </c>
      <c r="AE31" s="437">
        <f t="shared" si="4"/>
        <v>3820</v>
      </c>
      <c r="AF31" s="66">
        <f t="shared" si="5"/>
        <v>4624.4132687627025</v>
      </c>
      <c r="AG31" s="24">
        <f t="shared" si="1"/>
        <v>4624.4132687627025</v>
      </c>
      <c r="AH31" s="24">
        <f>'eTable 5. NFP cohort data'!G31</f>
        <v>951.03467312944247</v>
      </c>
      <c r="AI31" s="66">
        <v>13181</v>
      </c>
      <c r="AJ31" s="65">
        <v>0.35083933455448774</v>
      </c>
    </row>
    <row r="32" spans="1:36" ht="14.1" customHeight="1" x14ac:dyDescent="0.2">
      <c r="A32" s="427" t="s">
        <v>30</v>
      </c>
      <c r="B32" s="433">
        <f t="shared" si="6"/>
        <v>1.1392422129242212</v>
      </c>
      <c r="C32" s="433">
        <f t="shared" si="2"/>
        <v>1.2343778428170766</v>
      </c>
      <c r="D32" s="433">
        <f t="shared" si="3"/>
        <v>1.2343778428170766</v>
      </c>
      <c r="E32" s="433">
        <f t="shared" si="0"/>
        <v>0.99593829916336141</v>
      </c>
      <c r="F32" s="476">
        <v>110.3</v>
      </c>
      <c r="G32" s="466">
        <v>111</v>
      </c>
      <c r="H32" s="462">
        <v>103.248</v>
      </c>
      <c r="I32" s="463">
        <v>105.968</v>
      </c>
      <c r="J32" s="469">
        <v>92.033000000000001</v>
      </c>
      <c r="K32" s="469">
        <v>99.843999999999994</v>
      </c>
      <c r="L32" s="470">
        <v>103.20099999999999</v>
      </c>
      <c r="M32" s="430">
        <f>'eTable 2. Prgm effect and costs'!$L$12*'eTable1. Data inputs'!C32</f>
        <v>9681.7411227913963</v>
      </c>
      <c r="N32" s="47">
        <f>'eTable 2. Prgm effect and costs'!$M$12*'eTable1. Data inputs'!C32</f>
        <v>10507.024198058956</v>
      </c>
      <c r="O32" s="47">
        <f>'eTable 2. Prgm effect and costs'!L$13*'eTable1. Data inputs'!D32</f>
        <v>14434.749640904607</v>
      </c>
      <c r="P32" s="47">
        <f>'eTable 2. Prgm effect and costs'!$M$13*'eTable1. Data inputs'!D32</f>
        <v>15700.051782790397</v>
      </c>
      <c r="Q32" s="47">
        <f>'eTable 2. Prgm effect and costs'!$L$14*'eTable1. Data inputs'!E32</f>
        <v>8806.584410352023</v>
      </c>
      <c r="R32" s="47">
        <f>'eTable 2. Prgm effect and costs'!$M$14*'eTable1. Data inputs'!E32</f>
        <v>8806.584410352023</v>
      </c>
      <c r="S32" s="117">
        <f>'eTable 4. State tax rates'!H29</f>
        <v>7.720859767067513E-2</v>
      </c>
      <c r="T32" s="47">
        <f>(((AD32*('eTable3. CAN lifetime cost'!$E$18+('eTable3. CAN lifetime cost'!$D$17*'eTable1. Data inputs'!S32)))+(AE32*('eTable3. CAN lifetime cost'!$E$13+('eTable3. CAN lifetime cost'!$D$12*'eTable1. Data inputs'!S32))))/AB32)*B32</f>
        <v>69056.259765380761</v>
      </c>
      <c r="U32" s="431">
        <f>(((AD32*'eTable3. CAN lifetime cost'!$F$18)+(AE32*'eTable3. CAN lifetime cost'!$F$13))/AB32)*B32</f>
        <v>241891.78218712425</v>
      </c>
      <c r="V32" s="438">
        <f>'eTable 2. Prgm effect and costs'!$J$6</f>
        <v>0.17399999999999999</v>
      </c>
      <c r="W32" s="435">
        <f>'eTable 2. Prgm effect and costs'!$J$7</f>
        <v>0.17399999999999999</v>
      </c>
      <c r="X32" s="124">
        <f>'eTable 2. Prgm effect and costs'!$J$8</f>
        <v>0.42000000000000004</v>
      </c>
      <c r="Y32" s="83">
        <f>'eTable 2. Prgm effect and costs'!$J$6*(AC32/$AC$25)</f>
        <v>0.16320971043875035</v>
      </c>
      <c r="Z32" s="83">
        <f>'eTable 2. Prgm effect and costs'!$J$6*(AC32/$AC$25)</f>
        <v>0.16320971043875035</v>
      </c>
      <c r="AA32" s="83">
        <f>'eTable 2. Prgm effect and costs'!$J$8*(AC32/$AC$44)</f>
        <v>0.25425926452823183</v>
      </c>
      <c r="AB32" s="458">
        <v>12397</v>
      </c>
      <c r="AC32" s="436">
        <v>9.2203772046868693</v>
      </c>
      <c r="AD32" s="426">
        <v>27</v>
      </c>
      <c r="AE32" s="437">
        <f t="shared" si="4"/>
        <v>12370</v>
      </c>
      <c r="AF32" s="66">
        <f t="shared" si="5"/>
        <v>17304.953424726842</v>
      </c>
      <c r="AG32" s="24">
        <f t="shared" si="1"/>
        <v>17304.953424726842</v>
      </c>
      <c r="AH32" s="24">
        <f>'eTable 5. NFP cohort data'!G32</f>
        <v>5021</v>
      </c>
      <c r="AI32" s="66">
        <v>73099</v>
      </c>
      <c r="AJ32" s="65">
        <v>0.23673310749431378</v>
      </c>
    </row>
    <row r="33" spans="1:36" ht="14.1" customHeight="1" x14ac:dyDescent="0.2">
      <c r="A33" s="427" t="s">
        <v>31</v>
      </c>
      <c r="B33" s="433">
        <f t="shared" si="6"/>
        <v>1.1227154601926368</v>
      </c>
      <c r="C33" s="433">
        <f t="shared" si="2"/>
        <v>1.2492461823248413</v>
      </c>
      <c r="D33" s="433">
        <f t="shared" si="3"/>
        <v>1.2492461823248413</v>
      </c>
      <c r="E33" s="433">
        <f t="shared" si="0"/>
        <v>0.98839605427934085</v>
      </c>
      <c r="F33" s="476">
        <v>108.3</v>
      </c>
      <c r="G33" s="466">
        <v>108</v>
      </c>
      <c r="H33" s="462">
        <v>103.511</v>
      </c>
      <c r="I33" s="463">
        <v>107.605</v>
      </c>
      <c r="J33" s="469">
        <v>93.233999999999995</v>
      </c>
      <c r="K33" s="469">
        <v>102.212</v>
      </c>
      <c r="L33" s="470">
        <v>107.761</v>
      </c>
      <c r="M33" s="430">
        <f>'eTable 2. Prgm effect and costs'!$L$12*'eTable1. Data inputs'!C33</f>
        <v>9798.3597212842415</v>
      </c>
      <c r="N33" s="47">
        <f>'eTable 2. Prgm effect and costs'!$M$12*'eTable1. Data inputs'!C33</f>
        <v>10633.583503949048</v>
      </c>
      <c r="O33" s="47">
        <f>'eTable 2. Prgm effect and costs'!L$13*'eTable1. Data inputs'!D33</f>
        <v>14608.619221940467</v>
      </c>
      <c r="P33" s="47">
        <f>'eTable 2. Prgm effect and costs'!$M$13*'eTable1. Data inputs'!D33</f>
        <v>15889.162192989657</v>
      </c>
      <c r="Q33" s="47">
        <f>'eTable 2. Prgm effect and costs'!$L$14*'eTable1. Data inputs'!E33</f>
        <v>8739.8921099650706</v>
      </c>
      <c r="R33" s="47">
        <f>'eTable 2. Prgm effect and costs'!$M$14*'eTable1. Data inputs'!E33</f>
        <v>8739.8921099650706</v>
      </c>
      <c r="S33" s="117">
        <f>'eTable 4. State tax rates'!H30</f>
        <v>7.3673165074280664E-2</v>
      </c>
      <c r="T33" s="47">
        <f>(((AD33*('eTable3. CAN lifetime cost'!$E$18+('eTable3. CAN lifetime cost'!$D$17*'eTable1. Data inputs'!S33)))+(AE33*('eTable3. CAN lifetime cost'!$E$13+('eTable3. CAN lifetime cost'!$D$12*'eTable1. Data inputs'!S33))))/AB33)*B33</f>
        <v>67330.845508761049</v>
      </c>
      <c r="U33" s="431">
        <f>(((AD33*'eTable3. CAN lifetime cost'!$F$18)+(AE33*'eTable3. CAN lifetime cost'!$F$13))/AB33)*B33</f>
        <v>235783.71922597603</v>
      </c>
      <c r="V33" s="438">
        <f>'eTable 2. Prgm effect and costs'!$J$6</f>
        <v>0.17399999999999999</v>
      </c>
      <c r="W33" s="435">
        <f>'eTable 2. Prgm effect and costs'!$J$7</f>
        <v>0.17399999999999999</v>
      </c>
      <c r="X33" s="124">
        <f>'eTable 2. Prgm effect and costs'!$J$8</f>
        <v>0.42000000000000004</v>
      </c>
      <c r="Y33" s="83">
        <f>'eTable 2. Prgm effect and costs'!$J$6*(AC33/$AC$25)</f>
        <v>0.25786780573749074</v>
      </c>
      <c r="Z33" s="83">
        <f>'eTable 2. Prgm effect and costs'!$J$6*(AC33/$AC$25)</f>
        <v>0.25786780573749074</v>
      </c>
      <c r="AA33" s="83">
        <f>'eTable 2. Prgm effect and costs'!$J$8*(AC33/$AC$44)</f>
        <v>0.40172412815430375</v>
      </c>
      <c r="AB33" s="458">
        <v>20307</v>
      </c>
      <c r="AC33" s="436">
        <v>14.567996177757244</v>
      </c>
      <c r="AD33" s="426">
        <v>0</v>
      </c>
      <c r="AE33" s="437">
        <f t="shared" si="4"/>
        <v>20307</v>
      </c>
      <c r="AF33" s="66">
        <f t="shared" si="5"/>
        <v>17555.32911938629</v>
      </c>
      <c r="AG33" s="24">
        <f t="shared" si="1"/>
        <v>17555.32911938629</v>
      </c>
      <c r="AH33" s="24">
        <f>'eTable 5. NFP cohort data'!G33</f>
        <v>3883</v>
      </c>
      <c r="AI33" s="66">
        <v>72401</v>
      </c>
      <c r="AJ33" s="65">
        <v>0.24247357245599216</v>
      </c>
    </row>
    <row r="34" spans="1:36" ht="14.1" customHeight="1" x14ac:dyDescent="0.2">
      <c r="A34" s="427" t="s">
        <v>32</v>
      </c>
      <c r="B34" s="433">
        <f t="shared" si="6"/>
        <v>1.0036568913843469</v>
      </c>
      <c r="C34" s="433">
        <f t="shared" si="2"/>
        <v>0.98004089692423924</v>
      </c>
      <c r="D34" s="433">
        <f t="shared" si="3"/>
        <v>0.98004089692423924</v>
      </c>
      <c r="E34" s="433">
        <f>(G34/$G$44)*(L34/K34)</f>
        <v>0.82870419643595605</v>
      </c>
      <c r="F34" s="476">
        <v>95.4</v>
      </c>
      <c r="G34" s="466">
        <v>94.7</v>
      </c>
      <c r="H34" s="462">
        <v>105.43600000000001</v>
      </c>
      <c r="I34" s="463">
        <v>111.744</v>
      </c>
      <c r="J34" s="469">
        <v>96.043999999999997</v>
      </c>
      <c r="K34" s="469">
        <v>98.069000000000003</v>
      </c>
      <c r="L34" s="470">
        <v>98.863</v>
      </c>
      <c r="M34" s="430">
        <f>'eTable 2. Prgm effect and costs'!$L$12*'eTable1. Data inputs'!C34</f>
        <v>7686.8701986048854</v>
      </c>
      <c r="N34" s="47">
        <f>'eTable 2. Prgm effect and costs'!$M$12*'eTable1. Data inputs'!C34</f>
        <v>8342.1081146191245</v>
      </c>
      <c r="O34" s="47">
        <f>'eTable 2. Prgm effect and costs'!L$13*'eTable1. Data inputs'!D34</f>
        <v>11460.546758246854</v>
      </c>
      <c r="P34" s="47">
        <f>'eTable 2. Prgm effect and costs'!$M$13*'eTable1. Data inputs'!D34</f>
        <v>12465.140167979398</v>
      </c>
      <c r="Q34" s="47">
        <f>'eTable 2. Prgm effect and costs'!$L$14*'eTable1. Data inputs'!E34</f>
        <v>7327.8168569849413</v>
      </c>
      <c r="R34" s="47">
        <f>'eTable 2. Prgm effect and costs'!$M$14*'eTable1. Data inputs'!E34</f>
        <v>7327.8168569849413</v>
      </c>
      <c r="S34" s="117">
        <f>'eTable 4. State tax rates'!H31</f>
        <v>7.1395431347397717E-2</v>
      </c>
      <c r="T34" s="47">
        <f>(((AD34*('eTable3. CAN lifetime cost'!$E$18+('eTable3. CAN lifetime cost'!$D$17*'eTable1. Data inputs'!S34)))+(AE34*('eTable3. CAN lifetime cost'!$E$13+('eTable3. CAN lifetime cost'!$D$12*'eTable1. Data inputs'!S34))))/AB34)*B34</f>
        <v>59919.975140260198</v>
      </c>
      <c r="U34" s="431">
        <f>(((AD34*'eTable3. CAN lifetime cost'!$F$18)+(AE34*'eTable3. CAN lifetime cost'!$F$13))/AB34)*B34</f>
        <v>212634.54104960765</v>
      </c>
      <c r="V34" s="438">
        <f>'eTable 2. Prgm effect and costs'!$J$6</f>
        <v>0.17399999999999999</v>
      </c>
      <c r="W34" s="435">
        <f>'eTable 2. Prgm effect and costs'!$J$7</f>
        <v>0.17399999999999999</v>
      </c>
      <c r="X34" s="124">
        <f>'eTable 2. Prgm effect and costs'!$J$8</f>
        <v>0.42000000000000004</v>
      </c>
      <c r="Y34" s="83">
        <f>'eTable 2. Prgm effect and costs'!$J$6*(AC34/$AC$25)</f>
        <v>0.26756439698726509</v>
      </c>
      <c r="Z34" s="83">
        <f>'eTable 2. Prgm effect and costs'!$J$6*(AC34/$AC$25)</f>
        <v>0.26756439698726509</v>
      </c>
      <c r="AA34" s="83">
        <f>'eTable 2. Prgm effect and costs'!$J$8*(AC34/$AC$44)</f>
        <v>0.41683014208552599</v>
      </c>
      <c r="AB34" s="458">
        <v>33938</v>
      </c>
      <c r="AC34" s="436">
        <v>15.115795868610428</v>
      </c>
      <c r="AD34" s="426">
        <v>59</v>
      </c>
      <c r="AE34" s="437">
        <f t="shared" si="4"/>
        <v>33879</v>
      </c>
      <c r="AF34" s="66">
        <f t="shared" si="5"/>
        <v>45646.518282924859</v>
      </c>
      <c r="AG34" s="24">
        <f t="shared" si="1"/>
        <v>45646.518282924859</v>
      </c>
      <c r="AH34" s="24">
        <f>'eTable 5. NFP cohort data'!G34</f>
        <v>11425</v>
      </c>
      <c r="AI34" s="66">
        <v>115556</v>
      </c>
      <c r="AJ34" s="65">
        <v>0.39501642738520598</v>
      </c>
    </row>
    <row r="35" spans="1:36" ht="14.1" customHeight="1" x14ac:dyDescent="0.2">
      <c r="A35" s="427" t="s">
        <v>33</v>
      </c>
      <c r="B35" s="433">
        <f t="shared" si="6"/>
        <v>1.0271880991383071</v>
      </c>
      <c r="C35" s="433">
        <f t="shared" si="2"/>
        <v>1.0901798401478775</v>
      </c>
      <c r="D35" s="433">
        <f t="shared" si="3"/>
        <v>1.0901798401478775</v>
      </c>
      <c r="E35" s="433">
        <f t="shared" si="0"/>
        <v>0.87887199275862515</v>
      </c>
      <c r="F35" s="476">
        <v>97.4</v>
      </c>
      <c r="G35" s="466">
        <v>97.1</v>
      </c>
      <c r="H35" s="462">
        <v>103.169</v>
      </c>
      <c r="I35" s="463">
        <v>109.139</v>
      </c>
      <c r="J35" s="469">
        <v>94.281000000000006</v>
      </c>
      <c r="K35" s="469">
        <v>101.408</v>
      </c>
      <c r="L35" s="470">
        <v>105.738</v>
      </c>
      <c r="M35" s="430">
        <f>'eTable 2. Prgm effect and costs'!$L$12*'eTable1. Data inputs'!C35</f>
        <v>8550.7359444412723</v>
      </c>
      <c r="N35" s="47">
        <f>'eTable 2. Prgm effect and costs'!$M$12*'eTable1. Data inputs'!C35</f>
        <v>9279.6107993387341</v>
      </c>
      <c r="O35" s="47">
        <f>'eTable 2. Prgm effect and costs'!L$13*'eTable1. Data inputs'!D35</f>
        <v>12748.505773712284</v>
      </c>
      <c r="P35" s="47">
        <f>'eTable 2. Prgm effect and costs'!$M$13*'eTable1. Data inputs'!D35</f>
        <v>13865.997386840854</v>
      </c>
      <c r="Q35" s="47">
        <f>'eTable 2. Prgm effect and costs'!$L$14*'eTable1. Data inputs'!E35</f>
        <v>7771.4255959681432</v>
      </c>
      <c r="R35" s="47">
        <f>'eTable 2. Prgm effect and costs'!$M$14*'eTable1. Data inputs'!E35</f>
        <v>7771.4255959681432</v>
      </c>
      <c r="S35" s="117">
        <f>'eTable 4. State tax rates'!H32</f>
        <v>8.0940463645943095E-2</v>
      </c>
      <c r="T35" s="47">
        <f>(((AD35*('eTable3. CAN lifetime cost'!$E$18+('eTable3. CAN lifetime cost'!$D$17*'eTable1. Data inputs'!S35)))+(AE35*('eTable3. CAN lifetime cost'!$E$13+('eTable3. CAN lifetime cost'!$D$12*'eTable1. Data inputs'!S35))))/AB35)*B35</f>
        <v>62973.186544823235</v>
      </c>
      <c r="U35" s="431">
        <f>(((AD35*'eTable3. CAN lifetime cost'!$F$18)+(AE35*'eTable3. CAN lifetime cost'!$F$13))/AB35)*B35</f>
        <v>220419.9256365269</v>
      </c>
      <c r="V35" s="438">
        <f>'eTable 2. Prgm effect and costs'!$J$6</f>
        <v>0.17399999999999999</v>
      </c>
      <c r="W35" s="435">
        <f>'eTable 2. Prgm effect and costs'!$J$7</f>
        <v>0.17399999999999999</v>
      </c>
      <c r="X35" s="124">
        <f>'eTable 2. Prgm effect and costs'!$J$8</f>
        <v>0.42000000000000004</v>
      </c>
      <c r="Y35" s="83">
        <f>'eTable 2. Prgm effect and costs'!$J$6*(AC35/$AC$25)</f>
        <v>5.788645270678125E-2</v>
      </c>
      <c r="Z35" s="83">
        <f>'eTable 2. Prgm effect and costs'!$J$6*(AC35/$AC$25)</f>
        <v>5.788645270678125E-2</v>
      </c>
      <c r="AA35" s="83">
        <f>'eTable 2. Prgm effect and costs'!$J$8*(AC35/$AC$44)</f>
        <v>9.0179480447628982E-2</v>
      </c>
      <c r="AB35" s="458">
        <v>4183</v>
      </c>
      <c r="AC35" s="436">
        <v>3.2702400338985433</v>
      </c>
      <c r="AD35" s="426">
        <v>18</v>
      </c>
      <c r="AE35" s="437">
        <f t="shared" si="4"/>
        <v>4165</v>
      </c>
      <c r="AF35" s="66">
        <f t="shared" si="5"/>
        <v>19002.192845922145</v>
      </c>
      <c r="AG35" s="24">
        <f t="shared" si="1"/>
        <v>19002.192845922145</v>
      </c>
      <c r="AH35" s="24">
        <f>'eTable 5. NFP cohort data'!G35</f>
        <v>3559</v>
      </c>
      <c r="AI35" s="66">
        <v>70055</v>
      </c>
      <c r="AJ35" s="65">
        <v>0.27124677533255509</v>
      </c>
    </row>
    <row r="36" spans="1:36" ht="14.1" customHeight="1" x14ac:dyDescent="0.2">
      <c r="A36" s="427" t="s">
        <v>34</v>
      </c>
      <c r="B36" s="433">
        <f t="shared" si="6"/>
        <v>0.87935539279103569</v>
      </c>
      <c r="C36" s="433">
        <f t="shared" si="2"/>
        <v>0.93474090917867436</v>
      </c>
      <c r="D36" s="433">
        <f t="shared" si="3"/>
        <v>0.93474090917867436</v>
      </c>
      <c r="E36" s="433">
        <f t="shared" si="0"/>
        <v>0.763310008865691</v>
      </c>
      <c r="F36" s="476">
        <v>86.4</v>
      </c>
      <c r="G36" s="466">
        <v>86.7</v>
      </c>
      <c r="H36" s="462">
        <v>100.486</v>
      </c>
      <c r="I36" s="463">
        <v>101.91800000000001</v>
      </c>
      <c r="J36" s="469">
        <v>93.658000000000001</v>
      </c>
      <c r="K36" s="469">
        <v>100.105</v>
      </c>
      <c r="L36" s="470">
        <v>101.529</v>
      </c>
      <c r="M36" s="430">
        <f>'eTable 2. Prgm effect and costs'!$L$12*'eTable1. Data inputs'!C36</f>
        <v>7331.5634691700343</v>
      </c>
      <c r="N36" s="47">
        <f>'eTable 2. Prgm effect and costs'!$M$12*'eTable1. Data inputs'!C36</f>
        <v>7956.5146189288762</v>
      </c>
      <c r="O36" s="47">
        <f>'eTable 2. Prgm effect and costs'!L$13*'eTable1. Data inputs'!D36</f>
        <v>10930.811081567037</v>
      </c>
      <c r="P36" s="47">
        <f>'eTable 2. Prgm effect and costs'!$M$13*'eTable1. Data inputs'!D36</f>
        <v>11888.969623843559</v>
      </c>
      <c r="Q36" s="47">
        <f>'eTable 2. Prgm effect and costs'!$L$14*'eTable1. Data inputs'!E36</f>
        <v>6749.5687533948731</v>
      </c>
      <c r="R36" s="47">
        <f>'eTable 2. Prgm effect and costs'!$M$14*'eTable1. Data inputs'!E36</f>
        <v>6749.5687533948731</v>
      </c>
      <c r="S36" s="117">
        <f>'eTable 4. State tax rates'!H33</f>
        <v>5.7359899571893004E-2</v>
      </c>
      <c r="T36" s="47">
        <f>(((AD36*('eTable3. CAN lifetime cost'!$E$18+('eTable3. CAN lifetime cost'!$D$17*'eTable1. Data inputs'!S36)))+(AE36*('eTable3. CAN lifetime cost'!$E$13+('eTable3. CAN lifetime cost'!$D$12*'eTable1. Data inputs'!S36))))/AB36)*B36</f>
        <v>50601.640282149267</v>
      </c>
      <c r="U36" s="431">
        <f>(((AD36*'eTable3. CAN lifetime cost'!$F$18)+(AE36*'eTable3. CAN lifetime cost'!$F$13))/AB36)*B36</f>
        <v>186187.77754068866</v>
      </c>
      <c r="V36" s="438">
        <f>'eTable 2. Prgm effect and costs'!$J$6</f>
        <v>0.17399999999999999</v>
      </c>
      <c r="W36" s="435">
        <f>'eTable 2. Prgm effect and costs'!$J$7</f>
        <v>0.17399999999999999</v>
      </c>
      <c r="X36" s="124">
        <f>'eTable 2. Prgm effect and costs'!$J$8</f>
        <v>0.42000000000000004</v>
      </c>
      <c r="Y36" s="83">
        <f>'eTable 2. Prgm effect and costs'!$J$6*(AC36/$AC$25)</f>
        <v>0.17798626184961544</v>
      </c>
      <c r="Z36" s="83">
        <f>'eTable 2. Prgm effect and costs'!$J$6*(AC36/$AC$25)</f>
        <v>0.17798626184961544</v>
      </c>
      <c r="AA36" s="83">
        <f>'eTable 2. Prgm effect and costs'!$J$8*(AC36/$AC$44)</f>
        <v>0.27727918830537812</v>
      </c>
      <c r="AB36" s="458">
        <v>7415</v>
      </c>
      <c r="AC36" s="436">
        <v>10.055164408379349</v>
      </c>
      <c r="AD36" s="426">
        <v>12</v>
      </c>
      <c r="AE36" s="437">
        <f t="shared" si="4"/>
        <v>7403</v>
      </c>
      <c r="AF36" s="66">
        <f t="shared" si="5"/>
        <v>20204.406760007405</v>
      </c>
      <c r="AG36" s="24">
        <f t="shared" si="1"/>
        <v>20204.406760007405</v>
      </c>
      <c r="AH36" s="24">
        <f>'eTable 5. NFP cohort data'!G36</f>
        <v>7085</v>
      </c>
      <c r="AI36" s="66">
        <v>39963</v>
      </c>
      <c r="AJ36" s="65">
        <v>0.50557782849153976</v>
      </c>
    </row>
    <row r="37" spans="1:36" ht="14.1" customHeight="1" x14ac:dyDescent="0.2">
      <c r="A37" s="427" t="s">
        <v>35</v>
      </c>
      <c r="B37" s="433">
        <f t="shared" si="6"/>
        <v>0.8958456064999456</v>
      </c>
      <c r="C37" s="433">
        <f t="shared" si="2"/>
        <v>0.99207585920435015</v>
      </c>
      <c r="D37" s="433">
        <f t="shared" si="3"/>
        <v>0.99207585920435015</v>
      </c>
      <c r="E37" s="433">
        <f t="shared" si="0"/>
        <v>0.81317115820829455</v>
      </c>
      <c r="F37" s="476">
        <v>87.8</v>
      </c>
      <c r="G37" s="466">
        <v>88.3</v>
      </c>
      <c r="H37" s="462">
        <v>101.047</v>
      </c>
      <c r="I37" s="463">
        <v>102.517</v>
      </c>
      <c r="J37" s="469">
        <v>93.382999999999996</v>
      </c>
      <c r="K37" s="469">
        <v>99.658000000000001</v>
      </c>
      <c r="L37" s="470">
        <v>105.727</v>
      </c>
      <c r="M37" s="430">
        <f>'eTable 2. Prgm effect and costs'!$L$12*'eTable1. Data inputs'!C37</f>
        <v>7781.2654357655547</v>
      </c>
      <c r="N37" s="47">
        <f>'eTable 2. Prgm effect and costs'!$M$12*'eTable1. Data inputs'!C37</f>
        <v>8444.5497135474288</v>
      </c>
      <c r="O37" s="47">
        <f>'eTable 2. Prgm effect and costs'!L$13*'eTable1. Data inputs'!D37</f>
        <v>11601.282974845384</v>
      </c>
      <c r="P37" s="47">
        <f>'eTable 2. Prgm effect and costs'!$M$13*'eTable1. Data inputs'!D37</f>
        <v>12618.21285322013</v>
      </c>
      <c r="Q37" s="47">
        <f>'eTable 2. Prgm effect and costs'!$L$14*'eTable1. Data inputs'!E37</f>
        <v>7190.4659664568444</v>
      </c>
      <c r="R37" s="47">
        <f>'eTable 2. Prgm effect and costs'!$M$14*'eTable1. Data inputs'!E37</f>
        <v>7190.4659664568444</v>
      </c>
      <c r="S37" s="117">
        <f>'eTable 4. State tax rates'!H34</f>
        <v>6.103423547847335E-2</v>
      </c>
      <c r="T37" s="47">
        <f>(((AD37*('eTable3. CAN lifetime cost'!$E$18+('eTable3. CAN lifetime cost'!$D$17*'eTable1. Data inputs'!S37)))+(AE37*('eTable3. CAN lifetime cost'!$E$13+('eTable3. CAN lifetime cost'!$D$12*'eTable1. Data inputs'!S37))))/AB37)*B37</f>
        <v>52300.429660693764</v>
      </c>
      <c r="U37" s="431">
        <f>(((AD37*'eTable3. CAN lifetime cost'!$F$18)+(AE37*'eTable3. CAN lifetime cost'!$F$13))/AB37)*B37</f>
        <v>198040.61944167479</v>
      </c>
      <c r="V37" s="438">
        <f>'eTable 2. Prgm effect and costs'!$J$6</f>
        <v>0.17399999999999999</v>
      </c>
      <c r="W37" s="435">
        <f>'eTable 2. Prgm effect and costs'!$J$7</f>
        <v>0.17399999999999999</v>
      </c>
      <c r="X37" s="124">
        <f>'eTable 2. Prgm effect and costs'!$J$8</f>
        <v>0.42000000000000004</v>
      </c>
      <c r="Y37" s="83">
        <f>'eTable 2. Prgm effect and costs'!$J$6*(AC37/$AC$25)</f>
        <v>2.31380390095265E-2</v>
      </c>
      <c r="Z37" s="83">
        <f>'eTable 2. Prgm effect and costs'!$J$6*(AC37/$AC$25)</f>
        <v>2.31380390095265E-2</v>
      </c>
      <c r="AA37" s="83">
        <f>'eTable 2. Prgm effect and costs'!$J$8*(AC37/$AC$44)</f>
        <v>3.6046021804539329E-2</v>
      </c>
      <c r="AB37" s="458">
        <v>1827</v>
      </c>
      <c r="AC37" s="436">
        <v>1.3071614848839332</v>
      </c>
      <c r="AD37" s="426">
        <v>19</v>
      </c>
      <c r="AE37" s="437">
        <f t="shared" si="4"/>
        <v>1808</v>
      </c>
      <c r="AF37" s="66">
        <f t="shared" si="5"/>
        <v>29039.807923156044</v>
      </c>
      <c r="AG37" s="24">
        <f t="shared" si="1"/>
        <v>29039.807923156044</v>
      </c>
      <c r="AH37" s="24">
        <f>'eTable 5. NFP cohort data'!G37</f>
        <v>7520</v>
      </c>
      <c r="AI37" s="66">
        <v>75785</v>
      </c>
      <c r="AJ37" s="65">
        <v>0.38318675098180438</v>
      </c>
    </row>
    <row r="38" spans="1:36" ht="14.1" customHeight="1" x14ac:dyDescent="0.2">
      <c r="A38" s="427" t="s">
        <v>36</v>
      </c>
      <c r="B38" s="433">
        <f t="shared" si="6"/>
        <v>0.98034623477404803</v>
      </c>
      <c r="C38" s="433">
        <f t="shared" si="2"/>
        <v>1.1390583951404962</v>
      </c>
      <c r="D38" s="433">
        <f t="shared" si="3"/>
        <v>1.1390583951404962</v>
      </c>
      <c r="E38" s="433">
        <f t="shared" si="0"/>
        <v>0.87045411303126929</v>
      </c>
      <c r="F38" s="476">
        <v>95.3</v>
      </c>
      <c r="G38" s="466">
        <v>93.9</v>
      </c>
      <c r="H38" s="462">
        <v>103.60599999999999</v>
      </c>
      <c r="I38" s="463">
        <v>108.16800000000001</v>
      </c>
      <c r="J38" s="469">
        <v>90.605999999999995</v>
      </c>
      <c r="K38" s="469">
        <v>101.61199999999999</v>
      </c>
      <c r="L38" s="470">
        <v>108.512</v>
      </c>
      <c r="M38" s="430">
        <f>'eTable 2. Prgm effect and costs'!$L$12*'eTable1. Data inputs'!C38</f>
        <v>8934.1108718578744</v>
      </c>
      <c r="N38" s="47">
        <f>'eTable 2. Prgm effect and costs'!$M$12*'eTable1. Data inputs'!C38</f>
        <v>9695.6650594359035</v>
      </c>
      <c r="O38" s="47">
        <f>'eTable 2. Prgm effect and costs'!L$13*'eTable1. Data inputs'!D38</f>
        <v>13320.089027764743</v>
      </c>
      <c r="P38" s="47">
        <f>'eTable 2. Prgm effect and costs'!$M$13*'eTable1. Data inputs'!D38</f>
        <v>14487.683727791971</v>
      </c>
      <c r="Q38" s="47">
        <f>'eTable 2. Prgm effect and costs'!$L$14*'eTable1. Data inputs'!E38</f>
        <v>7696.9904944789987</v>
      </c>
      <c r="R38" s="47">
        <f>'eTable 2. Prgm effect and costs'!$M$14*'eTable1. Data inputs'!E38</f>
        <v>7696.9904944789987</v>
      </c>
      <c r="S38" s="117">
        <f>'eTable 4. State tax rates'!H35</f>
        <v>5.4769687148075917E-2</v>
      </c>
      <c r="T38" s="47">
        <f>(((AD38*('eTable3. CAN lifetime cost'!$E$18+('eTable3. CAN lifetime cost'!$D$17*'eTable1. Data inputs'!S38)))+(AE38*('eTable3. CAN lifetime cost'!$E$13+('eTable3. CAN lifetime cost'!$D$12*'eTable1. Data inputs'!S38))))/AB38)*B38</f>
        <v>56002.354836617174</v>
      </c>
      <c r="U38" s="431">
        <f>(((AD38*'eTable3. CAN lifetime cost'!$F$18)+(AE38*'eTable3. CAN lifetime cost'!$F$13))/AB38)*B38</f>
        <v>206621.38876768315</v>
      </c>
      <c r="V38" s="438">
        <f>'eTable 2. Prgm effect and costs'!$J$6</f>
        <v>0.17399999999999999</v>
      </c>
      <c r="W38" s="435">
        <f>'eTable 2. Prgm effect and costs'!$J$7</f>
        <v>0.17399999999999999</v>
      </c>
      <c r="X38" s="124">
        <f>'eTable 2. Prgm effect and costs'!$J$8</f>
        <v>0.42000000000000004</v>
      </c>
      <c r="Y38" s="83">
        <f>'eTable 2. Prgm effect and costs'!$J$6*(AC38/$AC$25)</f>
        <v>0.11174691337670196</v>
      </c>
      <c r="Z38" s="83">
        <f>'eTable 2. Prgm effect and costs'!$J$6*(AC38/$AC$25)</f>
        <v>0.11174691337670196</v>
      </c>
      <c r="AA38" s="83">
        <f>'eTable 2. Prgm effect and costs'!$J$8*(AC38/$AC$44)</f>
        <v>0.17408699477549183</v>
      </c>
      <c r="AB38" s="458">
        <v>1414</v>
      </c>
      <c r="AC38" s="436">
        <v>6.3130354806880939</v>
      </c>
      <c r="AD38" s="426">
        <v>1</v>
      </c>
      <c r="AE38" s="437">
        <f t="shared" si="4"/>
        <v>1413</v>
      </c>
      <c r="AF38" s="66">
        <f t="shared" si="5"/>
        <v>4619.2175018105791</v>
      </c>
      <c r="AG38" s="24">
        <f t="shared" si="1"/>
        <v>4619.2175018105791</v>
      </c>
      <c r="AH38" s="24">
        <f>'eTable 5. NFP cohort data'!G38</f>
        <v>1003</v>
      </c>
      <c r="AI38" s="66">
        <v>12321</v>
      </c>
      <c r="AJ38" s="65">
        <v>0.37490605485030265</v>
      </c>
    </row>
    <row r="39" spans="1:36" ht="14.1" customHeight="1" x14ac:dyDescent="0.2">
      <c r="A39" s="427" t="s">
        <v>37</v>
      </c>
      <c r="B39" s="433">
        <f t="shared" si="6"/>
        <v>0.95913722858649275</v>
      </c>
      <c r="C39" s="433">
        <f t="shared" si="2"/>
        <v>1.0056111987530696</v>
      </c>
      <c r="D39" s="433">
        <f t="shared" si="3"/>
        <v>1.0056111987530696</v>
      </c>
      <c r="E39" s="433">
        <f t="shared" si="0"/>
        <v>0.83841431849581272</v>
      </c>
      <c r="F39" s="476">
        <v>89.7</v>
      </c>
      <c r="G39" s="466">
        <v>90.3</v>
      </c>
      <c r="H39" s="462">
        <v>104.315</v>
      </c>
      <c r="I39" s="463">
        <v>110.8</v>
      </c>
      <c r="J39" s="469">
        <v>93.501000000000005</v>
      </c>
      <c r="K39" s="469">
        <v>98.197000000000003</v>
      </c>
      <c r="L39" s="470">
        <v>105.032</v>
      </c>
      <c r="M39" s="430">
        <f>'eTable 2. Prgm effect and costs'!$L$12*'eTable1. Data inputs'!C39</f>
        <v>7887.4287586754272</v>
      </c>
      <c r="N39" s="47">
        <f>'eTable 2. Prgm effect and costs'!$M$12*'eTable1. Data inputs'!C39</f>
        <v>8559.7625237861284</v>
      </c>
      <c r="O39" s="47">
        <f>'eTable 2. Prgm effect and costs'!L$13*'eTable1. Data inputs'!D39</f>
        <v>11759.564524394676</v>
      </c>
      <c r="P39" s="47">
        <f>'eTable 2. Prgm effect and costs'!$M$13*'eTable1. Data inputs'!D39</f>
        <v>12790.368836940292</v>
      </c>
      <c r="Q39" s="47">
        <f>'eTable 2. Prgm effect and costs'!$L$14*'eTable1. Data inputs'!E39</f>
        <v>7413.678611299224</v>
      </c>
      <c r="R39" s="47">
        <f>'eTable 2. Prgm effect and costs'!$M$14*'eTable1. Data inputs'!E39</f>
        <v>7413.678611299224</v>
      </c>
      <c r="S39" s="117">
        <f>'eTable 4. State tax rates'!H36</f>
        <v>6.5632317116435274E-2</v>
      </c>
      <c r="T39" s="47">
        <f>(((AD39*('eTable3. CAN lifetime cost'!$E$18+('eTable3. CAN lifetime cost'!$D$17*'eTable1. Data inputs'!S39)))+(AE39*('eTable3. CAN lifetime cost'!$E$13+('eTable3. CAN lifetime cost'!$D$12*'eTable1. Data inputs'!S39))))/AB39)*B39</f>
        <v>56405.342152439371</v>
      </c>
      <c r="U39" s="431">
        <f>(((AD39*'eTable3. CAN lifetime cost'!$F$18)+(AE39*'eTable3. CAN lifetime cost'!$F$13))/AB39)*B39</f>
        <v>202962.19158772443</v>
      </c>
      <c r="V39" s="438">
        <f>'eTable 2. Prgm effect and costs'!$J$6</f>
        <v>0.17399999999999999</v>
      </c>
      <c r="W39" s="435">
        <f>'eTable 2. Prgm effect and costs'!$J$7</f>
        <v>0.17399999999999999</v>
      </c>
      <c r="X39" s="124">
        <f>'eTable 2. Prgm effect and costs'!$J$8</f>
        <v>0.42000000000000004</v>
      </c>
      <c r="Y39" s="83">
        <f>'eTable 2. Prgm effect and costs'!$J$6*(AC39/$AC$25)</f>
        <v>0.15221345251954738</v>
      </c>
      <c r="Z39" s="83">
        <f>'eTable 2. Prgm effect and costs'!$J$6*(AC39/$AC$25)</f>
        <v>0.15221345251954738</v>
      </c>
      <c r="AA39" s="83">
        <f>'eTable 2. Prgm effect and costs'!$J$8*(AC39/$AC$44)</f>
        <v>0.23712854085019094</v>
      </c>
      <c r="AB39" s="458">
        <v>3993</v>
      </c>
      <c r="AC39" s="436">
        <v>8.5991540827138273</v>
      </c>
      <c r="AD39" s="426">
        <v>6</v>
      </c>
      <c r="AE39" s="437">
        <f t="shared" si="4"/>
        <v>3987</v>
      </c>
      <c r="AF39" s="66">
        <f t="shared" si="5"/>
        <v>8769.7603833033863</v>
      </c>
      <c r="AG39" s="24">
        <f t="shared" si="1"/>
        <v>8769.7603833033863</v>
      </c>
      <c r="AH39" s="24">
        <f>'eTable 5. NFP cohort data'!G39</f>
        <v>2004</v>
      </c>
      <c r="AI39" s="66">
        <v>26258</v>
      </c>
      <c r="AJ39" s="65">
        <v>0.3339843241413431</v>
      </c>
    </row>
    <row r="40" spans="1:36" ht="14.1" customHeight="1" x14ac:dyDescent="0.2">
      <c r="A40" s="427" t="s">
        <v>38</v>
      </c>
      <c r="B40" s="433">
        <f t="shared" si="6"/>
        <v>0.99477598276790524</v>
      </c>
      <c r="C40" s="433">
        <f t="shared" si="2"/>
        <v>1.1135318909084255</v>
      </c>
      <c r="D40" s="433">
        <f t="shared" si="3"/>
        <v>1.1135318909084255</v>
      </c>
      <c r="E40" s="433">
        <f t="shared" si="0"/>
        <v>0.88493558409744688</v>
      </c>
      <c r="F40" s="476">
        <v>100.8</v>
      </c>
      <c r="G40" s="466">
        <v>99.9</v>
      </c>
      <c r="H40" s="462">
        <v>100.27800000000001</v>
      </c>
      <c r="I40" s="463">
        <v>99.853999999999999</v>
      </c>
      <c r="J40" s="469">
        <v>92.298000000000002</v>
      </c>
      <c r="K40" s="469">
        <v>100.116</v>
      </c>
      <c r="L40" s="470">
        <v>102.16500000000001</v>
      </c>
      <c r="M40" s="430">
        <f>'eTable 2. Prgm effect and costs'!$L$12*'eTable1. Data inputs'!C40</f>
        <v>8733.8958346365907</v>
      </c>
      <c r="N40" s="47">
        <f>'eTable 2. Prgm effect and costs'!$M$12*'eTable1. Data inputs'!C40</f>
        <v>9478.3834554125187</v>
      </c>
      <c r="O40" s="47">
        <f>'eTable 2. Prgm effect and costs'!L$13*'eTable1. Data inputs'!D40</f>
        <v>13021.583428412345</v>
      </c>
      <c r="P40" s="47">
        <f>'eTable 2. Prgm effect and costs'!$M$13*'eTable1. Data inputs'!D40</f>
        <v>14163.012120464264</v>
      </c>
      <c r="Q40" s="47">
        <f>'eTable 2. Prgm effect and costs'!$L$14*'eTable1. Data inputs'!E40</f>
        <v>7825.0429023816741</v>
      </c>
      <c r="R40" s="47">
        <f>'eTable 2. Prgm effect and costs'!$M$14*'eTable1. Data inputs'!E40</f>
        <v>7825.0429023816741</v>
      </c>
      <c r="S40" s="117">
        <f>'eTable 4. State tax rates'!H37</f>
        <v>4.8989911632913608E-2</v>
      </c>
      <c r="T40" s="47">
        <f>(((AD40*('eTable3. CAN lifetime cost'!$E$18+('eTable3. CAN lifetime cost'!$D$17*'eTable1. Data inputs'!S40)))+(AE40*('eTable3. CAN lifetime cost'!$E$13+('eTable3. CAN lifetime cost'!$D$12*'eTable1. Data inputs'!S40))))/AB40)*B40</f>
        <v>55973.386919211291</v>
      </c>
      <c r="U40" s="431">
        <f>(((AD40*'eTable3. CAN lifetime cost'!$F$18)+(AE40*'eTable3. CAN lifetime cost'!$F$13))/AB40)*B40</f>
        <v>211053.67449527737</v>
      </c>
      <c r="V40" s="438">
        <f>'eTable 2. Prgm effect and costs'!$J$6</f>
        <v>0.17399999999999999</v>
      </c>
      <c r="W40" s="435">
        <f>'eTable 2. Prgm effect and costs'!$J$7</f>
        <v>0.17399999999999999</v>
      </c>
      <c r="X40" s="124">
        <f>'eTable 2. Prgm effect and costs'!$J$8</f>
        <v>0.42000000000000004</v>
      </c>
      <c r="Y40" s="83">
        <f>'eTable 2. Prgm effect and costs'!$J$6*(AC40/$AC$25)</f>
        <v>0.14549153653413821</v>
      </c>
      <c r="Z40" s="83">
        <f>'eTable 2. Prgm effect and costs'!$J$6*(AC40/$AC$25)</f>
        <v>0.14549153653413821</v>
      </c>
      <c r="AA40" s="83">
        <f>'eTable 2. Prgm effect and costs'!$J$8*(AC40/$AC$44)</f>
        <v>0.22665667976989021</v>
      </c>
      <c r="AB40" s="458">
        <v>5438</v>
      </c>
      <c r="AC40" s="436">
        <v>8.2194058388313262</v>
      </c>
      <c r="AD40" s="426">
        <v>11</v>
      </c>
      <c r="AE40" s="437">
        <f t="shared" si="4"/>
        <v>5427</v>
      </c>
      <c r="AF40" s="66">
        <f t="shared" si="5"/>
        <v>13772.307481601871</v>
      </c>
      <c r="AG40" s="24">
        <f t="shared" si="1"/>
        <v>13772.307481601871</v>
      </c>
      <c r="AH40" s="24">
        <f>'eTable 5. NFP cohort data'!G40</f>
        <v>3282</v>
      </c>
      <c r="AI40" s="66">
        <v>36198</v>
      </c>
      <c r="AJ40" s="65">
        <v>0.3804715034422308</v>
      </c>
    </row>
    <row r="41" spans="1:36" ht="14.1" customHeight="1" x14ac:dyDescent="0.2">
      <c r="A41" s="427" t="s">
        <v>57</v>
      </c>
      <c r="B41" s="433">
        <f t="shared" si="6"/>
        <v>1.0803662250944481</v>
      </c>
      <c r="C41" s="433">
        <f t="shared" si="2"/>
        <v>1.1638181785775914</v>
      </c>
      <c r="D41" s="433">
        <f t="shared" si="3"/>
        <v>1.1638181785775914</v>
      </c>
      <c r="E41" s="433">
        <f t="shared" si="0"/>
        <v>0.93506938460524702</v>
      </c>
      <c r="F41" s="476">
        <v>107.2</v>
      </c>
      <c r="G41" s="466">
        <v>106.5</v>
      </c>
      <c r="H41" s="462">
        <v>102.437</v>
      </c>
      <c r="I41" s="463">
        <v>103.91500000000001</v>
      </c>
      <c r="J41" s="469">
        <v>91.718999999999994</v>
      </c>
      <c r="K41" s="469">
        <v>98.644000000000005</v>
      </c>
      <c r="L41" s="470">
        <v>99.774000000000001</v>
      </c>
      <c r="M41" s="430">
        <f>'eTable 2. Prgm effect and costs'!$L$12*'eTable1. Data inputs'!C41</f>
        <v>9128.3121975615613</v>
      </c>
      <c r="N41" s="47">
        <f>'eTable 2. Prgm effect and costs'!$M$12*'eTable1. Data inputs'!C41</f>
        <v>9906.4203360524589</v>
      </c>
      <c r="O41" s="47">
        <f>'eTable 2. Prgm effect and costs'!L$13*'eTable1. Data inputs'!D41</f>
        <v>13609.628634423456</v>
      </c>
      <c r="P41" s="47">
        <f>'eTable 2. Prgm effect and costs'!$M$13*'eTable1. Data inputs'!D41</f>
        <v>14802.603413328385</v>
      </c>
      <c r="Q41" s="47">
        <f>'eTable 2. Prgm effect and costs'!$L$14*'eTable1. Data inputs'!E41</f>
        <v>8268.3510333718968</v>
      </c>
      <c r="R41" s="47">
        <f>'eTable 2. Prgm effect and costs'!$M$14*'eTable1. Data inputs'!E41</f>
        <v>8268.3510333718968</v>
      </c>
      <c r="S41" s="117">
        <f>'eTable 4. State tax rates'!H38</f>
        <v>4.4203679063971782E-2</v>
      </c>
      <c r="T41" s="47">
        <f>(((AD41*('eTable3. CAN lifetime cost'!$E$18+('eTable3. CAN lifetime cost'!$D$17*'eTable1. Data inputs'!S41)))+(AE41*('eTable3. CAN lifetime cost'!$E$13+('eTable3. CAN lifetime cost'!$D$12*'eTable1. Data inputs'!S41))))/AB41)*B41</f>
        <v>60014.055473662447</v>
      </c>
      <c r="U41" s="431">
        <f>(((AD41*'eTable3. CAN lifetime cost'!$F$18)+(AE41*'eTable3. CAN lifetime cost'!$F$13))/AB41)*B41</f>
        <v>231080.77785525855</v>
      </c>
      <c r="V41" s="438">
        <f>'eTable 2. Prgm effect and costs'!$J$6</f>
        <v>0.17399999999999999</v>
      </c>
      <c r="W41" s="435">
        <f>'eTable 2. Prgm effect and costs'!$J$7</f>
        <v>0.17399999999999999</v>
      </c>
      <c r="X41" s="124">
        <f>'eTable 2. Prgm effect and costs'!$J$8</f>
        <v>0.42000000000000004</v>
      </c>
      <c r="Y41" s="83">
        <f>'eTable 2. Prgm effect and costs'!$J$6*(AC41/$AC$25)</f>
        <v>5.366663486141638E-2</v>
      </c>
      <c r="Z41" s="83">
        <f>'eTable 2. Prgm effect and costs'!$J$6*(AC41/$AC$25)</f>
        <v>5.366663486141638E-2</v>
      </c>
      <c r="AA41" s="83">
        <f>'eTable 2. Prgm effect and costs'!$J$8*(AC41/$AC$44)</f>
        <v>8.3605559208989016E-2</v>
      </c>
      <c r="AB41" s="458">
        <v>822</v>
      </c>
      <c r="AC41" s="436">
        <v>3.0318454422732204</v>
      </c>
      <c r="AD41" s="426">
        <v>3</v>
      </c>
      <c r="AE41" s="437">
        <f t="shared" si="4"/>
        <v>819</v>
      </c>
      <c r="AF41" s="66">
        <f t="shared" si="5"/>
        <v>2942.1234207367629</v>
      </c>
      <c r="AG41" s="24">
        <f t="shared" si="1"/>
        <v>2942.1234207367629</v>
      </c>
      <c r="AH41" s="24">
        <f>'eTable 5. NFP cohort data'!G41</f>
        <v>810</v>
      </c>
      <c r="AI41" s="66">
        <v>12996</v>
      </c>
      <c r="AJ41" s="65">
        <v>0.22638684370088971</v>
      </c>
    </row>
    <row r="42" spans="1:36" ht="14.1" customHeight="1" x14ac:dyDescent="0.2">
      <c r="A42" s="427" t="s">
        <v>58</v>
      </c>
      <c r="B42" s="433">
        <f t="shared" si="6"/>
        <v>1.1686079526226734</v>
      </c>
      <c r="C42" s="433">
        <f t="shared" si="2"/>
        <v>1.2374643564323899</v>
      </c>
      <c r="D42" s="433">
        <f t="shared" si="3"/>
        <v>1.2374643564323899</v>
      </c>
      <c r="E42" s="433">
        <f t="shared" si="0"/>
        <v>1.0324915996769257</v>
      </c>
      <c r="F42" s="476">
        <v>112.9</v>
      </c>
      <c r="G42" s="466">
        <v>114.1</v>
      </c>
      <c r="H42" s="462">
        <v>100.47</v>
      </c>
      <c r="I42" s="463">
        <v>102.901</v>
      </c>
      <c r="J42" s="469">
        <v>94.144999999999996</v>
      </c>
      <c r="K42" s="469">
        <v>99.186000000000007</v>
      </c>
      <c r="L42" s="470">
        <v>103.396</v>
      </c>
      <c r="M42" s="430">
        <f>'eTable 2. Prgm effect and costs'!$L$12*'eTable1. Data inputs'!C42</f>
        <v>9705.9499385679628</v>
      </c>
      <c r="N42" s="47">
        <f>'eTable 2. Prgm effect and costs'!$M$12*'eTable1. Data inputs'!C42</f>
        <v>10533.296601952503</v>
      </c>
      <c r="O42" s="47">
        <f>'eTable 2. Prgm effect and costs'!L$13*'eTable1. Data inputs'!D42</f>
        <v>14470.843168959691</v>
      </c>
      <c r="P42" s="47">
        <f>'eTable 2. Prgm effect and costs'!$M$13*'eTable1. Data inputs'!D42</f>
        <v>15739.309149463568</v>
      </c>
      <c r="Q42" s="47">
        <f>'eTable 2. Prgm effect and costs'!$L$14*'eTable1. Data inputs'!E42</f>
        <v>9129.8069701432159</v>
      </c>
      <c r="R42" s="47">
        <f>'eTable 2. Prgm effect and costs'!$M$14*'eTable1. Data inputs'!E42</f>
        <v>9129.8069701432159</v>
      </c>
      <c r="S42" s="117">
        <f>'eTable 4. State tax rates'!H39</f>
        <v>8.5608761162765057E-2</v>
      </c>
      <c r="T42" s="47">
        <f>(((AD42*('eTable3. CAN lifetime cost'!$E$18+('eTable3. CAN lifetime cost'!$D$17*'eTable1. Data inputs'!S42)))+(AE42*('eTable3. CAN lifetime cost'!$E$13+('eTable3. CAN lifetime cost'!$D$12*'eTable1. Data inputs'!S42))))/AB42)*B42</f>
        <v>72328.457686450463</v>
      </c>
      <c r="U42" s="431">
        <f>(((AD42*'eTable3. CAN lifetime cost'!$F$18)+(AE42*'eTable3. CAN lifetime cost'!$F$13))/AB42)*B42</f>
        <v>247777.62471098211</v>
      </c>
      <c r="V42" s="438">
        <f>'eTable 2. Prgm effect and costs'!$J$6</f>
        <v>0.17399999999999999</v>
      </c>
      <c r="W42" s="435">
        <f>'eTable 2. Prgm effect and costs'!$J$7</f>
        <v>0.17399999999999999</v>
      </c>
      <c r="X42" s="124">
        <f>'eTable 2. Prgm effect and costs'!$J$8</f>
        <v>0.42000000000000004</v>
      </c>
      <c r="Y42" s="83">
        <f>'eTable 2. Prgm effect and costs'!$J$6*(AC42/$AC$25)</f>
        <v>8.3072491891454769E-2</v>
      </c>
      <c r="Z42" s="83">
        <f>'eTable 2. Prgm effect and costs'!$J$6*(AC42/$AC$25)</f>
        <v>8.3072491891454769E-2</v>
      </c>
      <c r="AA42" s="83">
        <f>'eTable 2. Prgm effect and costs'!$J$8*(AC42/$AC$44)</f>
        <v>0.12941601718468509</v>
      </c>
      <c r="AB42" s="458">
        <v>9490</v>
      </c>
      <c r="AC42" s="436">
        <v>4.6931013388443894</v>
      </c>
      <c r="AD42" s="426">
        <v>18</v>
      </c>
      <c r="AE42" s="437">
        <f t="shared" si="4"/>
        <v>9472</v>
      </c>
      <c r="AF42" s="66">
        <f t="shared" si="5"/>
        <v>28054.778596240925</v>
      </c>
      <c r="AG42" s="24">
        <f t="shared" si="1"/>
        <v>28054.778596240925</v>
      </c>
      <c r="AH42" s="24">
        <f>'eTable 5. NFP cohort data'!G42</f>
        <v>4573.2437953568115</v>
      </c>
      <c r="AI42" s="66">
        <v>106942</v>
      </c>
      <c r="AJ42" s="65">
        <v>0.26233639352397492</v>
      </c>
    </row>
    <row r="43" spans="1:36" ht="14.1" customHeight="1" x14ac:dyDescent="0.2">
      <c r="A43" s="427" t="s">
        <v>56</v>
      </c>
      <c r="B43" s="433">
        <f t="shared" si="6"/>
        <v>0.94023589968240051</v>
      </c>
      <c r="C43" s="433">
        <f t="shared" si="2"/>
        <v>1.0702501472271388</v>
      </c>
      <c r="D43" s="433">
        <f t="shared" si="3"/>
        <v>1.0702501472271388</v>
      </c>
      <c r="E43" s="433">
        <f t="shared" ref="E43:E62" si="7">(G43/$G$44)*(L43/K43)</f>
        <v>0.84269563302742156</v>
      </c>
      <c r="F43" s="476">
        <v>94.4</v>
      </c>
      <c r="G43" s="466">
        <v>94.6</v>
      </c>
      <c r="H43" s="462">
        <v>100.441</v>
      </c>
      <c r="I43" s="463">
        <v>99.828999999999994</v>
      </c>
      <c r="J43" s="469">
        <v>90.885000000000005</v>
      </c>
      <c r="K43" s="469">
        <v>100.61</v>
      </c>
      <c r="L43" s="470">
        <v>103.246</v>
      </c>
      <c r="M43" s="430">
        <f>'eTable 2. Prgm effect and costs'!$L$12*'eTable1. Data inputs'!C43</f>
        <v>8394.4190365851155</v>
      </c>
      <c r="N43" s="47">
        <f>'eTable 2. Prgm effect and costs'!$M$12*'eTable1. Data inputs'!C43</f>
        <v>9109.9692531974051</v>
      </c>
      <c r="O43" s="47">
        <f>'eTable 2. Prgm effect and costs'!L$13*'eTable1. Data inputs'!D43</f>
        <v>12515.44899178364</v>
      </c>
      <c r="P43" s="47">
        <f>'eTable 2. Prgm effect and costs'!$M$13*'eTable1. Data inputs'!D43</f>
        <v>13612.511622581978</v>
      </c>
      <c r="Q43" s="47">
        <f>'eTable 2. Prgm effect and costs'!$L$14*'eTable1. Data inputs'!E43</f>
        <v>7451.5361350449748</v>
      </c>
      <c r="R43" s="47">
        <f>'eTable 2. Prgm effect and costs'!$M$14*'eTable1. Data inputs'!E43</f>
        <v>7451.5361350449748</v>
      </c>
      <c r="S43" s="117">
        <f>'eTable 4. State tax rates'!H40</f>
        <v>5.9131567028985504E-2</v>
      </c>
      <c r="T43" s="47">
        <f>(((AD43*('eTable3. CAN lifetime cost'!$E$18+('eTable3. CAN lifetime cost'!$D$17*'eTable1. Data inputs'!S43)))+(AE43*('eTable3. CAN lifetime cost'!$E$13+('eTable3. CAN lifetime cost'!$D$12*'eTable1. Data inputs'!S43))))/AB43)*B43</f>
        <v>54345.546371741912</v>
      </c>
      <c r="U43" s="431">
        <f>(((AD43*'eTable3. CAN lifetime cost'!$F$18)+(AE43*'eTable3. CAN lifetime cost'!$F$13))/AB43)*B43</f>
        <v>198532.11704504845</v>
      </c>
      <c r="V43" s="438">
        <f>'eTable 2. Prgm effect and costs'!$J$6</f>
        <v>0.17399999999999999</v>
      </c>
      <c r="W43" s="435">
        <f>'eTable 2. Prgm effect and costs'!$J$7</f>
        <v>0.17399999999999999</v>
      </c>
      <c r="X43" s="124">
        <f>'eTable 2. Prgm effect and costs'!$J$8</f>
        <v>0.42000000000000004</v>
      </c>
      <c r="Y43" s="83">
        <f>'eTable 2. Prgm effect and costs'!$J$6*(AC43/$AC$25)</f>
        <v>0.22774046960913841</v>
      </c>
      <c r="Z43" s="83">
        <f>'eTable 2. Prgm effect and costs'!$J$6*(AC43/$AC$25)</f>
        <v>0.22774046960913841</v>
      </c>
      <c r="AA43" s="83">
        <f>'eTable 2. Prgm effect and costs'!$J$8*(AC43/$AC$44)</f>
        <v>0.35478970062791942</v>
      </c>
      <c r="AB43" s="458">
        <v>6530</v>
      </c>
      <c r="AC43" s="436">
        <v>12.865981006423139</v>
      </c>
      <c r="AD43" s="426">
        <v>7</v>
      </c>
      <c r="AE43" s="437">
        <f t="shared" si="4"/>
        <v>6523</v>
      </c>
      <c r="AF43" s="66">
        <f t="shared" ref="AF43:AF62" si="8">AI43*AJ43</f>
        <v>13366.626106194692</v>
      </c>
      <c r="AG43" s="24">
        <f t="shared" ref="AG43:AG62" si="9">AF43</f>
        <v>13366.626106194692</v>
      </c>
      <c r="AH43" s="24">
        <f>'eTable 5. NFP cohort data'!G43</f>
        <v>3010</v>
      </c>
      <c r="AI43" s="66">
        <v>28101</v>
      </c>
      <c r="AJ43" s="65">
        <v>0.47566371681415931</v>
      </c>
    </row>
    <row r="44" spans="1:36" ht="14.1" customHeight="1" x14ac:dyDescent="0.2">
      <c r="A44" s="427" t="s">
        <v>55</v>
      </c>
      <c r="B44" s="433">
        <f t="shared" si="6"/>
        <v>1.190506467786655</v>
      </c>
      <c r="C44" s="433">
        <f t="shared" si="2"/>
        <v>1.2657887602502551</v>
      </c>
      <c r="D44" s="433">
        <f t="shared" si="3"/>
        <v>1.2657887602502551</v>
      </c>
      <c r="E44" s="433">
        <f t="shared" si="7"/>
        <v>1.0265638985579315</v>
      </c>
      <c r="F44" s="476">
        <v>115.1</v>
      </c>
      <c r="G44" s="466">
        <v>115.2</v>
      </c>
      <c r="H44" s="462">
        <v>103.51300000000001</v>
      </c>
      <c r="I44" s="463">
        <v>106.973</v>
      </c>
      <c r="J44" s="469">
        <v>93.673000000000002</v>
      </c>
      <c r="K44" s="469">
        <v>100.55</v>
      </c>
      <c r="L44" s="470">
        <v>103.221</v>
      </c>
      <c r="M44" s="430">
        <f>'eTable 2. Prgm effect and costs'!$L$12*'eTable1. Data inputs'!C44</f>
        <v>9928.1100711543786</v>
      </c>
      <c r="N44" s="47">
        <f>'eTable 2. Prgm effect and costs'!$M$12*'eTable1. Data inputs'!C44</f>
        <v>10774.393927250172</v>
      </c>
      <c r="O44" s="47">
        <f>'eTable 2. Prgm effect and costs'!L$13*'eTable1. Data inputs'!D44</f>
        <v>14802.067259069476</v>
      </c>
      <c r="P44" s="47">
        <f>'eTable 2. Prgm effect and costs'!$M$13*'eTable1. Data inputs'!D44</f>
        <v>16099.567241622995</v>
      </c>
      <c r="Q44" s="47">
        <f>'eTable 2. Prgm effect and costs'!$L$14*'eTable1. Data inputs'!E44</f>
        <v>9077.3912729985095</v>
      </c>
      <c r="R44" s="47">
        <f>'eTable 2. Prgm effect and costs'!$M$14*'eTable1. Data inputs'!E44</f>
        <v>9077.3912729985095</v>
      </c>
      <c r="S44" s="117">
        <f>'eTable 4. State tax rates'!H41</f>
        <v>0.10031096781578495</v>
      </c>
      <c r="T44" s="47">
        <f>(((AD44*('eTable3. CAN lifetime cost'!$E$18+('eTable3. CAN lifetime cost'!$D$17*'eTable1. Data inputs'!S44)))+(AE44*('eTable3. CAN lifetime cost'!$E$13+('eTable3. CAN lifetime cost'!$D$12*'eTable1. Data inputs'!S44))))/AB44)*B44</f>
        <v>76351.718493217952</v>
      </c>
      <c r="U44" s="431">
        <f>(((AD44*'eTable3. CAN lifetime cost'!$F$18)+(AE44*'eTable3. CAN lifetime cost'!$F$13))/AB44)*B44</f>
        <v>252117.25816153677</v>
      </c>
      <c r="V44" s="438">
        <f>'eTable 2. Prgm effect and costs'!$J$6</f>
        <v>0.17399999999999999</v>
      </c>
      <c r="W44" s="435">
        <f>'eTable 2. Prgm effect and costs'!$J$7</f>
        <v>0.17399999999999999</v>
      </c>
      <c r="X44" s="124">
        <f>'eTable 2. Prgm effect and costs'!$J$8</f>
        <v>0.42000000000000004</v>
      </c>
      <c r="Y44" s="83">
        <f>'eTable 2. Prgm effect and costs'!$J$6*(AC44/$AC$25)</f>
        <v>0.26959913736659097</v>
      </c>
      <c r="Z44" s="83">
        <f>'eTable 2. Prgm effect and costs'!$J$6*(AC44/$AC$25)</f>
        <v>0.26959913736659097</v>
      </c>
      <c r="AA44" s="83">
        <f>'eTable 2. Prgm effect and costs'!$J$8*(AC44/$AC$44)</f>
        <v>0.42000000000000004</v>
      </c>
      <c r="AB44" s="458">
        <v>64578</v>
      </c>
      <c r="AC44" s="436">
        <v>15.230746589131638</v>
      </c>
      <c r="AD44" s="426">
        <v>107</v>
      </c>
      <c r="AE44" s="437">
        <f t="shared" si="4"/>
        <v>64471</v>
      </c>
      <c r="AF44" s="66">
        <f t="shared" si="8"/>
        <v>80251.544421360464</v>
      </c>
      <c r="AG44" s="24">
        <f t="shared" si="9"/>
        <v>80251.544421360464</v>
      </c>
      <c r="AH44" s="24">
        <f>'eTable 5. NFP cohort data'!G44</f>
        <v>19391</v>
      </c>
      <c r="AI44" s="66">
        <v>231058</v>
      </c>
      <c r="AJ44" s="65">
        <v>0.34732207680045907</v>
      </c>
    </row>
    <row r="45" spans="1:36" ht="14.1" customHeight="1" x14ac:dyDescent="0.2">
      <c r="A45" s="427" t="s">
        <v>54</v>
      </c>
      <c r="B45" s="433">
        <f t="shared" si="6"/>
        <v>0.93572770519528037</v>
      </c>
      <c r="C45" s="433">
        <f t="shared" si="2"/>
        <v>1.0031389752480844</v>
      </c>
      <c r="D45" s="433">
        <f t="shared" si="3"/>
        <v>1.0031389752480844</v>
      </c>
      <c r="E45" s="433">
        <f t="shared" si="7"/>
        <v>0.81443069193594431</v>
      </c>
      <c r="F45" s="476">
        <v>92</v>
      </c>
      <c r="G45" s="466">
        <v>91.3</v>
      </c>
      <c r="H45" s="462">
        <v>101.111</v>
      </c>
      <c r="I45" s="463">
        <v>103.628</v>
      </c>
      <c r="J45" s="469">
        <v>93.01</v>
      </c>
      <c r="K45" s="469">
        <v>98.885999999999996</v>
      </c>
      <c r="L45" s="470">
        <v>101.61799999999999</v>
      </c>
      <c r="M45" s="430">
        <f>'eTable 2. Prgm effect and costs'!$L$12*'eTable1. Data inputs'!C45</f>
        <v>7868.0380768738796</v>
      </c>
      <c r="N45" s="47">
        <f>'eTable 2. Prgm effect and costs'!$M$12*'eTable1. Data inputs'!C45</f>
        <v>8538.7189573116939</v>
      </c>
      <c r="O45" s="47">
        <f>'eTable 2. Prgm effect and costs'!L$13*'eTable1. Data inputs'!D45</f>
        <v>11730.654472615572</v>
      </c>
      <c r="P45" s="47">
        <f>'eTable 2. Prgm effect and costs'!$M$13*'eTable1. Data inputs'!D45</f>
        <v>12758.924626180386</v>
      </c>
      <c r="Q45" s="47">
        <f>'eTable 2. Prgm effect and costs'!$L$14*'eTable1. Data inputs'!E45</f>
        <v>7201.6033934435873</v>
      </c>
      <c r="R45" s="47">
        <f>'eTable 2. Prgm effect and costs'!$M$14*'eTable1. Data inputs'!E45</f>
        <v>7201.6033934435873</v>
      </c>
      <c r="S45" s="117">
        <f>'eTable 4. State tax rates'!H42</f>
        <v>7.2413316756458068E-2</v>
      </c>
      <c r="T45" s="47">
        <f>(((AD45*('eTable3. CAN lifetime cost'!$E$18+('eTable3. CAN lifetime cost'!$D$17*'eTable1. Data inputs'!S45)))+(AE45*('eTable3. CAN lifetime cost'!$E$13+('eTable3. CAN lifetime cost'!$D$12*'eTable1. Data inputs'!S45))))/AB45)*B45</f>
        <v>55999.075345033445</v>
      </c>
      <c r="U45" s="431">
        <f>(((AD45*'eTable3. CAN lifetime cost'!$F$18)+(AE45*'eTable3. CAN lifetime cost'!$F$13))/AB45)*B45</f>
        <v>197965.39481946925</v>
      </c>
      <c r="V45" s="438">
        <f>'eTable 2. Prgm effect and costs'!$J$6</f>
        <v>0.17399999999999999</v>
      </c>
      <c r="W45" s="435">
        <f>'eTable 2. Prgm effect and costs'!$J$7</f>
        <v>0.17399999999999999</v>
      </c>
      <c r="X45" s="124">
        <f>'eTable 2. Prgm effect and costs'!$J$8</f>
        <v>0.42000000000000004</v>
      </c>
      <c r="Y45" s="83">
        <f>'eTable 2. Prgm effect and costs'!$J$6*(AC45/$AC$25)</f>
        <v>0.15390742106060637</v>
      </c>
      <c r="Z45" s="83">
        <f>'eTable 2. Prgm effect and costs'!$J$6*(AC45/$AC$25)</f>
        <v>0.15390742106060637</v>
      </c>
      <c r="AA45" s="83">
        <f>'eTable 2. Prgm effect and costs'!$J$8*(AC45/$AC$44)</f>
        <v>0.23976752105685736</v>
      </c>
      <c r="AB45" s="458">
        <v>19873</v>
      </c>
      <c r="AC45" s="436">
        <v>8.6948532226697104</v>
      </c>
      <c r="AD45" s="426">
        <v>29</v>
      </c>
      <c r="AE45" s="437">
        <f t="shared" si="4"/>
        <v>19844</v>
      </c>
      <c r="AF45" s="66">
        <f t="shared" si="8"/>
        <v>52772.231196589833</v>
      </c>
      <c r="AG45" s="24">
        <f t="shared" si="9"/>
        <v>52772.231196589833</v>
      </c>
      <c r="AH45" s="24">
        <f>'eTable 5. NFP cohort data'!G45</f>
        <v>13519</v>
      </c>
      <c r="AI45" s="66">
        <v>124560</v>
      </c>
      <c r="AJ45" s="65">
        <v>0.42366916503363705</v>
      </c>
    </row>
    <row r="46" spans="1:36" ht="14.1" customHeight="1" x14ac:dyDescent="0.2">
      <c r="A46" s="427" t="s">
        <v>53</v>
      </c>
      <c r="B46" s="433">
        <f t="shared" si="6"/>
        <v>1.2411977553393756</v>
      </c>
      <c r="C46" s="433">
        <f t="shared" si="2"/>
        <v>1.1173789190376338</v>
      </c>
      <c r="D46" s="433">
        <f t="shared" si="3"/>
        <v>1.1173789190376338</v>
      </c>
      <c r="E46" s="433">
        <f t="shared" si="7"/>
        <v>0.87344697894056356</v>
      </c>
      <c r="F46" s="476">
        <v>88.5</v>
      </c>
      <c r="G46" s="466">
        <v>89.2</v>
      </c>
      <c r="H46" s="462">
        <v>108.346</v>
      </c>
      <c r="I46" s="463">
        <v>150.761</v>
      </c>
      <c r="J46" s="469">
        <v>92.564999999999998</v>
      </c>
      <c r="K46" s="469">
        <v>103.812</v>
      </c>
      <c r="L46" s="470">
        <v>117.104</v>
      </c>
      <c r="M46" s="430">
        <f>'eTable 2. Prgm effect and costs'!$L$12*'eTable1. Data inputs'!C46</f>
        <v>8764.0696834753617</v>
      </c>
      <c r="N46" s="47">
        <f>'eTable 2. Prgm effect and costs'!$M$12*'eTable1. Data inputs'!C46</f>
        <v>9511.1293588483386</v>
      </c>
      <c r="O46" s="47">
        <f>'eTable 2. Prgm effect and costs'!L$13*'eTable1. Data inputs'!D46</f>
        <v>13066.570373236231</v>
      </c>
      <c r="P46" s="47">
        <f>'eTable 2. Prgm effect and costs'!$M$13*'eTable1. Data inputs'!D46</f>
        <v>14211.942471239663</v>
      </c>
      <c r="Q46" s="47">
        <f>'eTable 2. Prgm effect and costs'!$L$14*'eTable1. Data inputs'!E46</f>
        <v>7723.4549112819332</v>
      </c>
      <c r="R46" s="47">
        <f>'eTable 2. Prgm effect and costs'!$M$14*'eTable1. Data inputs'!E46</f>
        <v>7723.4549112819332</v>
      </c>
      <c r="S46" s="117">
        <f>'eTable 4. State tax rates'!H43</f>
        <v>5.8159158769310659E-2</v>
      </c>
      <c r="T46" s="47">
        <f>(((AD46*('eTable3. CAN lifetime cost'!$E$18+('eTable3. CAN lifetime cost'!$D$17*'eTable1. Data inputs'!S46)))+(AE46*('eTable3. CAN lifetime cost'!$E$13+('eTable3. CAN lifetime cost'!$D$12*'eTable1. Data inputs'!S46))))/AB46)*B46</f>
        <v>71542.551121025026</v>
      </c>
      <c r="U46" s="431">
        <f>(((AD46*'eTable3. CAN lifetime cost'!$F$18)+(AE46*'eTable3. CAN lifetime cost'!$F$13))/AB46)*B46</f>
        <v>261536.06979708653</v>
      </c>
      <c r="V46" s="438">
        <f>'eTable 2. Prgm effect and costs'!$J$6</f>
        <v>0.17399999999999999</v>
      </c>
      <c r="W46" s="435">
        <f>'eTable 2. Prgm effect and costs'!$J$7</f>
        <v>0.17399999999999999</v>
      </c>
      <c r="X46" s="124">
        <f>'eTable 2. Prgm effect and costs'!$J$8</f>
        <v>0.42000000000000004</v>
      </c>
      <c r="Y46" s="83">
        <f>'eTable 2. Prgm effect and costs'!$J$6*(AC46/$AC$25)</f>
        <v>0.16505449893098145</v>
      </c>
      <c r="Z46" s="83">
        <f>'eTable 2. Prgm effect and costs'!$J$6*(AC46/$AC$25)</f>
        <v>0.16505449893098145</v>
      </c>
      <c r="AA46" s="83">
        <f>'eTable 2. Prgm effect and costs'!$J$8*(AC46/$AC$44)</f>
        <v>0.25713320238391379</v>
      </c>
      <c r="AB46" s="458">
        <v>1517</v>
      </c>
      <c r="AC46" s="436">
        <v>9.324596774193548</v>
      </c>
      <c r="AD46" s="426">
        <v>1</v>
      </c>
      <c r="AE46" s="437">
        <f t="shared" si="4"/>
        <v>1516</v>
      </c>
      <c r="AF46" s="66">
        <f t="shared" si="8"/>
        <v>2582.1291936978682</v>
      </c>
      <c r="AG46" s="24">
        <f t="shared" si="9"/>
        <v>2582.1291936978682</v>
      </c>
      <c r="AH46" s="24">
        <f>'eTable 5. NFP cohort data'!G46</f>
        <v>681</v>
      </c>
      <c r="AI46" s="66">
        <v>9465</v>
      </c>
      <c r="AJ46" s="65">
        <v>0.27280815569972194</v>
      </c>
    </row>
    <row r="47" spans="1:36" ht="14.1" customHeight="1" x14ac:dyDescent="0.2">
      <c r="A47" s="427" t="s">
        <v>39</v>
      </c>
      <c r="B47" s="433">
        <f t="shared" si="6"/>
        <v>0.95483278637439262</v>
      </c>
      <c r="C47" s="433">
        <f t="shared" si="2"/>
        <v>0.96708164138927688</v>
      </c>
      <c r="D47" s="433">
        <f t="shared" si="3"/>
        <v>0.96708164138927688</v>
      </c>
      <c r="E47" s="433">
        <f t="shared" si="7"/>
        <v>0.81409651736881483</v>
      </c>
      <c r="F47" s="476">
        <v>90</v>
      </c>
      <c r="G47" s="466">
        <v>89.8</v>
      </c>
      <c r="H47" s="462">
        <v>102.68899999999999</v>
      </c>
      <c r="I47" s="463">
        <v>109.188</v>
      </c>
      <c r="J47" s="469">
        <v>96.617000000000004</v>
      </c>
      <c r="K47" s="469">
        <v>99.606999999999999</v>
      </c>
      <c r="L47" s="470">
        <v>104.026</v>
      </c>
      <c r="M47" s="430">
        <f>'eTable 2. Prgm effect and costs'!$L$12*'eTable1. Data inputs'!C47</f>
        <v>7585.2253432927828</v>
      </c>
      <c r="N47" s="47">
        <f>'eTable 2. Prgm effect and costs'!$M$12*'eTable1. Data inputs'!C47</f>
        <v>8231.7989315055256</v>
      </c>
      <c r="O47" s="47">
        <f>'eTable 2. Prgm effect and costs'!L$13*'eTable1. Data inputs'!D47</f>
        <v>11309.001904887549</v>
      </c>
      <c r="P47" s="47">
        <f>'eTable 2. Prgm effect and costs'!$M$13*'eTable1. Data inputs'!D47</f>
        <v>12300.311396830213</v>
      </c>
      <c r="Q47" s="47">
        <f>'eTable 2. Prgm effect and costs'!$L$14*'eTable1. Data inputs'!E47</f>
        <v>7198.6484548337448</v>
      </c>
      <c r="R47" s="47">
        <f>'eTable 2. Prgm effect and costs'!$M$14*'eTable1. Data inputs'!E47</f>
        <v>7198.6484548337448</v>
      </c>
      <c r="S47" s="117">
        <f>'eTable 4. State tax rates'!H44</f>
        <v>7.2938828040868861E-2</v>
      </c>
      <c r="T47" s="47">
        <f>(((AD47*('eTable3. CAN lifetime cost'!$E$18+('eTable3. CAN lifetime cost'!$D$17*'eTable1. Data inputs'!S47)))+(AE47*('eTable3. CAN lifetime cost'!$E$13+('eTable3. CAN lifetime cost'!$D$12*'eTable1. Data inputs'!S47))))/AB47)*B47</f>
        <v>57231.433479522813</v>
      </c>
      <c r="U47" s="431">
        <f>(((AD47*'eTable3. CAN lifetime cost'!$F$18)+(AE47*'eTable3. CAN lifetime cost'!$F$13))/AB47)*B47</f>
        <v>202293.78580352355</v>
      </c>
      <c r="V47" s="438">
        <f>'eTable 2. Prgm effect and costs'!$J$6</f>
        <v>0.17399999999999999</v>
      </c>
      <c r="W47" s="435">
        <f>'eTable 2. Prgm effect and costs'!$J$7</f>
        <v>0.17399999999999999</v>
      </c>
      <c r="X47" s="124">
        <f>'eTable 2. Prgm effect and costs'!$J$8</f>
        <v>0.42000000000000004</v>
      </c>
      <c r="Y47" s="83">
        <f>'eTable 2. Prgm effect and costs'!$J$6*(AC47/$AC$25)</f>
        <v>0.18411536008743143</v>
      </c>
      <c r="Z47" s="83">
        <f>'eTable 2. Prgm effect and costs'!$J$6*(AC47/$AC$25)</f>
        <v>0.18411536008743143</v>
      </c>
      <c r="AA47" s="83">
        <f>'eTable 2. Prgm effect and costs'!$J$8*(AC47/$AC$44)</f>
        <v>0.28682751729866562</v>
      </c>
      <c r="AB47" s="458">
        <v>27562</v>
      </c>
      <c r="AC47" s="436">
        <v>10.401421978013683</v>
      </c>
      <c r="AD47" s="426">
        <v>48</v>
      </c>
      <c r="AE47" s="437">
        <f t="shared" si="4"/>
        <v>27514</v>
      </c>
      <c r="AF47" s="66">
        <f t="shared" si="8"/>
        <v>54768.349014078492</v>
      </c>
      <c r="AG47" s="24">
        <f t="shared" si="9"/>
        <v>54768.349014078492</v>
      </c>
      <c r="AH47" s="24">
        <f>'eTable 5. NFP cohort data'!G47</f>
        <v>12344</v>
      </c>
      <c r="AI47" s="66">
        <v>139113</v>
      </c>
      <c r="AJ47" s="65">
        <v>0.3936968436744121</v>
      </c>
    </row>
    <row r="48" spans="1:36" ht="14.1" customHeight="1" x14ac:dyDescent="0.2">
      <c r="A48" s="427" t="s">
        <v>40</v>
      </c>
      <c r="B48" s="433">
        <f t="shared" si="6"/>
        <v>1.0376124572306402</v>
      </c>
      <c r="C48" s="433">
        <f t="shared" si="2"/>
        <v>1.016405787561184</v>
      </c>
      <c r="D48" s="433">
        <f t="shared" si="3"/>
        <v>1.016405787561184</v>
      </c>
      <c r="E48" s="433">
        <f t="shared" si="7"/>
        <v>0.81605794299729395</v>
      </c>
      <c r="F48" s="476">
        <v>88.9</v>
      </c>
      <c r="G48" s="466">
        <v>89.6</v>
      </c>
      <c r="H48" s="462">
        <v>100.247</v>
      </c>
      <c r="I48" s="463">
        <v>116.09099999999999</v>
      </c>
      <c r="J48" s="469">
        <v>92.856999999999999</v>
      </c>
      <c r="K48" s="469">
        <v>101.387</v>
      </c>
      <c r="L48" s="470">
        <v>106.377</v>
      </c>
      <c r="M48" s="430">
        <f>'eTable 2. Prgm effect and costs'!$L$12*'eTable1. Data inputs'!C48</f>
        <v>7972.0952284887817</v>
      </c>
      <c r="N48" s="47">
        <f>'eTable 2. Prgm effect and costs'!$M$12*'eTable1. Data inputs'!C48</f>
        <v>8651.6460637207983</v>
      </c>
      <c r="O48" s="47">
        <f>'eTable 2. Prgm effect and costs'!L$13*'eTable1. Data inputs'!D48</f>
        <v>11885.795878779683</v>
      </c>
      <c r="P48" s="47">
        <f>'eTable 2. Prgm effect and costs'!$M$13*'eTable1. Data inputs'!D48</f>
        <v>12927.665211990699</v>
      </c>
      <c r="Q48" s="47">
        <f>'eTable 2. Prgm effect and costs'!$L$14*'eTable1. Data inputs'!E48</f>
        <v>7215.9923609535717</v>
      </c>
      <c r="R48" s="47">
        <f>'eTable 2. Prgm effect and costs'!$M$14*'eTable1. Data inputs'!E48</f>
        <v>7215.9923609535717</v>
      </c>
      <c r="S48" s="117">
        <f>'eTable 4. State tax rates'!H45</f>
        <v>5.6968923624956799E-2</v>
      </c>
      <c r="T48" s="47">
        <f>(((AD48*('eTable3. CAN lifetime cost'!$E$18+('eTable3. CAN lifetime cost'!$D$17*'eTable1. Data inputs'!S48)))+(AE48*('eTable3. CAN lifetime cost'!$E$13+('eTable3. CAN lifetime cost'!$D$12*'eTable1. Data inputs'!S48))))/AB48)*B48</f>
        <v>59703.607070507118</v>
      </c>
      <c r="U48" s="431">
        <f>(((AD48*'eTable3. CAN lifetime cost'!$F$18)+(AE48*'eTable3. CAN lifetime cost'!$F$13))/AB48)*B48</f>
        <v>222008.10673431095</v>
      </c>
      <c r="V48" s="438">
        <f>'eTable 2. Prgm effect and costs'!$J$6</f>
        <v>0.17399999999999999</v>
      </c>
      <c r="W48" s="435">
        <f>'eTable 2. Prgm effect and costs'!$J$7</f>
        <v>0.17399999999999999</v>
      </c>
      <c r="X48" s="124">
        <f>'eTable 2. Prgm effect and costs'!$J$8</f>
        <v>0.42000000000000004</v>
      </c>
      <c r="Y48" s="83">
        <f>'eTable 2. Prgm effect and costs'!$J$6*(AC48/$AC$25)</f>
        <v>0.21634952427083134</v>
      </c>
      <c r="Z48" s="83">
        <f>'eTable 2. Prgm effect and costs'!$J$6*(AC48/$AC$25)</f>
        <v>0.21634952427083134</v>
      </c>
      <c r="AA48" s="83">
        <f>'eTable 2. Prgm effect and costs'!$J$8*(AC48/$AC$44)</f>
        <v>0.3370441058577715</v>
      </c>
      <c r="AB48" s="458">
        <v>11575</v>
      </c>
      <c r="AC48" s="436">
        <v>12.222460394476609</v>
      </c>
      <c r="AD48" s="426">
        <v>43</v>
      </c>
      <c r="AE48" s="437">
        <f t="shared" si="4"/>
        <v>11532</v>
      </c>
      <c r="AF48" s="66">
        <f t="shared" si="8"/>
        <v>22284.61810728455</v>
      </c>
      <c r="AG48" s="24">
        <f t="shared" si="9"/>
        <v>22284.61810728455</v>
      </c>
      <c r="AH48" s="24">
        <f>'eTable 5. NFP cohort data'!G48</f>
        <v>6515</v>
      </c>
      <c r="AI48" s="66">
        <v>53420</v>
      </c>
      <c r="AJ48" s="65">
        <v>0.41715870661333865</v>
      </c>
    </row>
    <row r="49" spans="1:36" ht="14.1" customHeight="1" x14ac:dyDescent="0.2">
      <c r="A49" s="427" t="s">
        <v>8</v>
      </c>
      <c r="B49" s="433">
        <f t="shared" si="6"/>
        <v>0.97690749686204403</v>
      </c>
      <c r="C49" s="433">
        <f t="shared" si="2"/>
        <v>1.0795626581548674</v>
      </c>
      <c r="D49" s="433">
        <f t="shared" si="3"/>
        <v>1.0795626581548674</v>
      </c>
      <c r="E49" s="433">
        <f t="shared" si="7"/>
        <v>0.9060024816289598</v>
      </c>
      <c r="F49" s="476">
        <v>98.3</v>
      </c>
      <c r="G49" s="466">
        <v>98.5</v>
      </c>
      <c r="H49" s="462">
        <v>105.164</v>
      </c>
      <c r="I49" s="463">
        <v>104.3</v>
      </c>
      <c r="J49" s="469">
        <v>96.486000000000004</v>
      </c>
      <c r="K49" s="469">
        <v>100.203</v>
      </c>
      <c r="L49" s="470">
        <v>106.176</v>
      </c>
      <c r="M49" s="430">
        <f>'eTable 2. Prgm effect and costs'!$L$12*'eTable1. Data inputs'!C49</f>
        <v>8467.460950396262</v>
      </c>
      <c r="N49" s="47">
        <f>'eTable 2. Prgm effect and costs'!$M$12*'eTable1. Data inputs'!C49</f>
        <v>9189.2373462142314</v>
      </c>
      <c r="O49" s="47">
        <f>'eTable 2. Prgm effect and costs'!L$13*'eTable1. Data inputs'!D49</f>
        <v>12624.349005302329</v>
      </c>
      <c r="P49" s="47">
        <f>'eTable 2. Prgm effect and costs'!$M$13*'eTable1. Data inputs'!D49</f>
        <v>13730.957449071759</v>
      </c>
      <c r="Q49" s="47">
        <f>'eTable 2. Prgm effect and costs'!$L$14*'eTable1. Data inputs'!E49</f>
        <v>8011.326943804077</v>
      </c>
      <c r="R49" s="47">
        <f>'eTable 2. Prgm effect and costs'!$M$14*'eTable1. Data inputs'!E49</f>
        <v>8011.326943804077</v>
      </c>
      <c r="S49" s="117">
        <f>'eTable 4. State tax rates'!H46</f>
        <v>7.4256259975404901E-2</v>
      </c>
      <c r="T49" s="47">
        <f>(((AD49*('eTable3. CAN lifetime cost'!$E$18+('eTable3. CAN lifetime cost'!$D$17*'eTable1. Data inputs'!S49)))+(AE49*('eTable3. CAN lifetime cost'!$E$13+('eTable3. CAN lifetime cost'!$D$12*'eTable1. Data inputs'!S49))))/AB49)*B49</f>
        <v>58717.110948910769</v>
      </c>
      <c r="U49" s="431">
        <f>(((AD49*'eTable3. CAN lifetime cost'!$F$18)+(AE49*'eTable3. CAN lifetime cost'!$F$13))/AB49)*B49</f>
        <v>206172.35876360317</v>
      </c>
      <c r="V49" s="438">
        <f>'eTable 2. Prgm effect and costs'!$J$6</f>
        <v>0.17399999999999999</v>
      </c>
      <c r="W49" s="435">
        <f>'eTable 2. Prgm effect and costs'!$J$7</f>
        <v>0.17399999999999999</v>
      </c>
      <c r="X49" s="124">
        <f>'eTable 2. Prgm effect and costs'!$J$8</f>
        <v>0.42000000000000004</v>
      </c>
      <c r="Y49" s="83">
        <f>'eTable 2. Prgm effect and costs'!$J$6*(AC49/$AC$25)</f>
        <v>0.21217910335293583</v>
      </c>
      <c r="Z49" s="83">
        <f>'eTable 2. Prgm effect and costs'!$J$6*(AC49/$AC$25)</f>
        <v>0.21217910335293583</v>
      </c>
      <c r="AA49" s="83">
        <f>'eTable 2. Prgm effect and costs'!$J$8*(AC49/$AC$44)</f>
        <v>0.33054713853574935</v>
      </c>
      <c r="AB49" s="458">
        <v>10280</v>
      </c>
      <c r="AC49" s="436">
        <v>11.986856435239492</v>
      </c>
      <c r="AD49" s="426">
        <v>10</v>
      </c>
      <c r="AE49" s="437">
        <f t="shared" si="4"/>
        <v>10270</v>
      </c>
      <c r="AF49" s="66">
        <f t="shared" si="8"/>
        <v>17631.600646714174</v>
      </c>
      <c r="AG49" s="24">
        <f t="shared" si="9"/>
        <v>17631.600646714174</v>
      </c>
      <c r="AH49" s="24">
        <f>'eTable 5. NFP cohort data'!G49</f>
        <v>3834</v>
      </c>
      <c r="AI49" s="66">
        <v>46274</v>
      </c>
      <c r="AJ49" s="65">
        <v>0.38102607612728906</v>
      </c>
    </row>
    <row r="50" spans="1:36" ht="14.1" customHeight="1" x14ac:dyDescent="0.2">
      <c r="A50" s="427" t="s">
        <v>41</v>
      </c>
      <c r="B50" s="433">
        <f t="shared" si="6"/>
        <v>1.0307127283699471</v>
      </c>
      <c r="C50" s="433">
        <f t="shared" si="2"/>
        <v>1.0807237825523612</v>
      </c>
      <c r="D50" s="433">
        <f t="shared" si="3"/>
        <v>1.0807237825523612</v>
      </c>
      <c r="E50" s="433">
        <f t="shared" si="7"/>
        <v>0.8814763620793119</v>
      </c>
      <c r="F50" s="476">
        <v>98.2</v>
      </c>
      <c r="G50" s="466">
        <v>98.5</v>
      </c>
      <c r="H50" s="462">
        <v>102.739</v>
      </c>
      <c r="I50" s="463">
        <v>107.50700000000001</v>
      </c>
      <c r="J50" s="469">
        <v>93.474000000000004</v>
      </c>
      <c r="K50" s="469">
        <v>99.984999999999999</v>
      </c>
      <c r="L50" s="470">
        <v>103.077</v>
      </c>
      <c r="M50" s="430">
        <f>'eTable 2. Prgm effect and costs'!$L$12*'eTable1. Data inputs'!C50</f>
        <v>8476.5681341433683</v>
      </c>
      <c r="N50" s="47">
        <f>'eTable 2. Prgm effect and costs'!$M$12*'eTable1. Data inputs'!C50</f>
        <v>9199.1208370856984</v>
      </c>
      <c r="O50" s="47">
        <f>'eTable 2. Prgm effect and costs'!L$13*'eTable1. Data inputs'!D50</f>
        <v>12637.927133002288</v>
      </c>
      <c r="P50" s="47">
        <f>'eTable 2. Prgm effect and costs'!$M$13*'eTable1. Data inputs'!D50</f>
        <v>13745.725790283483</v>
      </c>
      <c r="Q50" s="47">
        <f>'eTable 2. Prgm effect and costs'!$L$14*'eTable1. Data inputs'!E50</f>
        <v>7794.4547316863154</v>
      </c>
      <c r="R50" s="47">
        <f>'eTable 2. Prgm effect and costs'!$M$14*'eTable1. Data inputs'!E50</f>
        <v>7794.4547316863154</v>
      </c>
      <c r="S50" s="117">
        <f>'eTable 4. State tax rates'!H47</f>
        <v>7.6275196366045239E-2</v>
      </c>
      <c r="T50" s="47">
        <f>(((AD50*('eTable3. CAN lifetime cost'!$E$18+('eTable3. CAN lifetime cost'!$D$17*'eTable1. Data inputs'!S50)))+(AE50*('eTable3. CAN lifetime cost'!$E$13+('eTable3. CAN lifetime cost'!$D$12*'eTable1. Data inputs'!S50))))/AB50)*B50</f>
        <v>62746.006993863368</v>
      </c>
      <c r="U50" s="431">
        <f>(((AD50*'eTable3. CAN lifetime cost'!$F$18)+(AE50*'eTable3. CAN lifetime cost'!$F$13))/AB50)*B50</f>
        <v>227887.83736155726</v>
      </c>
      <c r="V50" s="438">
        <f>'eTable 2. Prgm effect and costs'!$J$6</f>
        <v>0.17399999999999999</v>
      </c>
      <c r="W50" s="435">
        <f>'eTable 2. Prgm effect and costs'!$J$7</f>
        <v>0.17399999999999999</v>
      </c>
      <c r="X50" s="124">
        <f>'eTable 2. Prgm effect and costs'!$J$8</f>
        <v>0.42000000000000004</v>
      </c>
      <c r="Y50" s="83">
        <f>'eTable 2. Prgm effect and costs'!$J$6*(AC50/$AC$25)</f>
        <v>2.1249166983838028E-2</v>
      </c>
      <c r="Z50" s="83">
        <f>'eTable 2. Prgm effect and costs'!$J$6*(AC50/$AC$25)</f>
        <v>2.1249166983838028E-2</v>
      </c>
      <c r="AA50" s="83">
        <f>'eTable 2. Prgm effect and costs'!$J$8*(AC50/$AC$44)</f>
        <v>3.310340760132538E-2</v>
      </c>
      <c r="AB50" s="458">
        <v>3260</v>
      </c>
      <c r="AC50" s="436">
        <v>1.2004514581250496</v>
      </c>
      <c r="AD50" s="426">
        <v>34</v>
      </c>
      <c r="AE50" s="437">
        <f t="shared" si="4"/>
        <v>3226</v>
      </c>
      <c r="AF50" s="66">
        <f t="shared" si="8"/>
        <v>46196.991911784367</v>
      </c>
      <c r="AG50" s="24">
        <f t="shared" si="9"/>
        <v>46196.991911784367</v>
      </c>
      <c r="AH50" s="24">
        <f>'eTable 5. NFP cohort data'!G50</f>
        <v>9924</v>
      </c>
      <c r="AI50" s="66">
        <v>142606</v>
      </c>
      <c r="AJ50" s="65">
        <v>0.32394844474835821</v>
      </c>
    </row>
    <row r="51" spans="1:36" ht="14.1" customHeight="1" x14ac:dyDescent="0.2">
      <c r="A51" s="427" t="s">
        <v>69</v>
      </c>
      <c r="B51" s="433">
        <f t="shared" si="6"/>
        <v>0.99123250857829959</v>
      </c>
      <c r="C51" s="433">
        <f t="shared" si="2"/>
        <v>1.0473993592999991</v>
      </c>
      <c r="D51" s="433">
        <f t="shared" si="3"/>
        <v>1.0473993592999991</v>
      </c>
      <c r="E51" s="433">
        <f t="shared" si="7"/>
        <v>0.85182839502996466</v>
      </c>
      <c r="F51" s="476">
        <v>100.2</v>
      </c>
      <c r="G51" s="466">
        <v>99.1</v>
      </c>
      <c r="H51" s="462">
        <v>102.29300000000001</v>
      </c>
      <c r="I51" s="463">
        <v>102.31699999999999</v>
      </c>
      <c r="J51" s="469">
        <v>96.456999999999994</v>
      </c>
      <c r="K51" s="469">
        <v>102.027</v>
      </c>
      <c r="L51" s="470">
        <v>101.029</v>
      </c>
      <c r="M51" s="430">
        <f>'eTable 2. Prgm effect and costs'!$L$12*'eTable1. Data inputs'!C51</f>
        <v>8215.1907602111041</v>
      </c>
      <c r="N51" s="47">
        <f>'eTable 2. Prgm effect and costs'!$M$12*'eTable1. Data inputs'!C51</f>
        <v>8915.4633463615919</v>
      </c>
      <c r="O51" s="47">
        <f>'eTable 2. Prgm effect and costs'!L$13*'eTable1. Data inputs'!D51</f>
        <v>12248.233078321598</v>
      </c>
      <c r="P51" s="47">
        <f>'eTable 2. Prgm effect and costs'!$M$13*'eTable1. Data inputs'!D51</f>
        <v>13321.872450936688</v>
      </c>
      <c r="Q51" s="47">
        <f>'eTable 2. Prgm effect and costs'!$L$14*'eTable1. Data inputs'!E51</f>
        <v>7532.2925830524628</v>
      </c>
      <c r="R51" s="47">
        <f>'eTable 2. Prgm effect and costs'!$M$14*'eTable1. Data inputs'!E51</f>
        <v>7532.2925830524628</v>
      </c>
      <c r="S51" s="117">
        <f>'eTable 4. State tax rates'!H48</f>
        <v>7.2644082313431155E-2</v>
      </c>
      <c r="T51" s="47">
        <f>(((AD51*('eTable3. CAN lifetime cost'!$E$18+('eTable3. CAN lifetime cost'!$D$17*'eTable1. Data inputs'!S51)))+(AE51*('eTable3. CAN lifetime cost'!$E$13+('eTable3. CAN lifetime cost'!$D$12*'eTable1. Data inputs'!S51))))/AB51)*B51</f>
        <v>59305.279387700568</v>
      </c>
      <c r="U51" s="431">
        <f>(((AD51*'eTable3. CAN lifetime cost'!$F$18)+(AE51*'eTable3. CAN lifetime cost'!$F$13))/AB51)*B51</f>
        <v>208507.11020539573</v>
      </c>
      <c r="V51" s="438">
        <f>'eTable 2. Prgm effect and costs'!$J$6</f>
        <v>0.17399999999999999</v>
      </c>
      <c r="W51" s="435">
        <f>'eTable 2. Prgm effect and costs'!$J$7</f>
        <v>0.17399999999999999</v>
      </c>
      <c r="X51" s="124">
        <f>'eTable 2. Prgm effect and costs'!$J$8</f>
        <v>0.42000000000000004</v>
      </c>
      <c r="Y51" s="83">
        <f>'eTable 2. Prgm effect and costs'!$J$6*(AC51/$AC$25)</f>
        <v>0.25907867609872198</v>
      </c>
      <c r="Z51" s="83">
        <f>'eTable 2. Prgm effect and costs'!$J$6*(AC51/$AC$25)</f>
        <v>0.25907867609872198</v>
      </c>
      <c r="AA51" s="83">
        <f>'eTable 2. Prgm effect and costs'!$J$8*(AC51/$AC$44)</f>
        <v>0.40361050493089401</v>
      </c>
      <c r="AB51" s="458">
        <v>3132</v>
      </c>
      <c r="AC51" s="436">
        <v>14.636403145985504</v>
      </c>
      <c r="AD51" s="426">
        <v>1</v>
      </c>
      <c r="AE51" s="437">
        <f t="shared" si="4"/>
        <v>3131</v>
      </c>
      <c r="AF51" s="66">
        <f t="shared" si="8"/>
        <v>3670.0439927274897</v>
      </c>
      <c r="AG51" s="24">
        <f t="shared" si="9"/>
        <v>3670.0439927274897</v>
      </c>
      <c r="AH51" s="24">
        <f>'eTable 5. NFP cohort data'!G51</f>
        <v>819.97640448422476</v>
      </c>
      <c r="AI51" s="66">
        <v>10891</v>
      </c>
      <c r="AJ51" s="65">
        <v>0.33697952371017259</v>
      </c>
    </row>
    <row r="52" spans="1:36" ht="14.1" customHeight="1" x14ac:dyDescent="0.2">
      <c r="A52" s="427" t="s">
        <v>50</v>
      </c>
      <c r="B52" s="433">
        <f t="shared" si="6"/>
        <v>0.94494394908223889</v>
      </c>
      <c r="C52" s="433">
        <f t="shared" si="2"/>
        <v>1.038228273269642</v>
      </c>
      <c r="D52" s="433">
        <f t="shared" si="3"/>
        <v>1.038228273269642</v>
      </c>
      <c r="E52" s="433">
        <f t="shared" si="7"/>
        <v>0.82853967033400355</v>
      </c>
      <c r="F52" s="476">
        <v>91.1</v>
      </c>
      <c r="G52" s="466">
        <v>90.4</v>
      </c>
      <c r="H52" s="462">
        <v>101.497</v>
      </c>
      <c r="I52" s="463">
        <v>106.09399999999999</v>
      </c>
      <c r="J52" s="469">
        <v>93.787999999999997</v>
      </c>
      <c r="K52" s="469">
        <v>101.43600000000001</v>
      </c>
      <c r="L52" s="470">
        <v>107.1</v>
      </c>
      <c r="M52" s="430">
        <f>'eTable 2. Prgm effect and costs'!$L$12*'eTable1. Data inputs'!C52</f>
        <v>8143.2581009549021</v>
      </c>
      <c r="N52" s="47">
        <f>'eTable 2. Prgm effect and costs'!$M$12*'eTable1. Data inputs'!C52</f>
        <v>8837.399062071192</v>
      </c>
      <c r="O52" s="47">
        <f>'eTable 2. Prgm effect and costs'!L$13*'eTable1. Data inputs'!D52</f>
        <v>12140.986880122446</v>
      </c>
      <c r="P52" s="47">
        <f>'eTable 2. Prgm effect and costs'!$M$13*'eTable1. Data inputs'!D52</f>
        <v>13205.225407716576</v>
      </c>
      <c r="Q52" s="47">
        <f>'eTable 2. Prgm effect and costs'!$L$14*'eTable1. Data inputs'!E52</f>
        <v>7326.3620349284265</v>
      </c>
      <c r="R52" s="47">
        <f>'eTable 2. Prgm effect and costs'!$M$14*'eTable1. Data inputs'!E52</f>
        <v>7326.3620349284265</v>
      </c>
      <c r="S52" s="117">
        <f>'eTable 4. State tax rates'!H49</f>
        <v>5.5590274677856141E-2</v>
      </c>
      <c r="T52" s="47">
        <f>(((AD52*('eTable3. CAN lifetime cost'!$E$18+('eTable3. CAN lifetime cost'!$D$17*'eTable1. Data inputs'!S52)))+(AE52*('eTable3. CAN lifetime cost'!$E$13+('eTable3. CAN lifetime cost'!$D$12*'eTable1. Data inputs'!S52))))/AB52)*B52</f>
        <v>54137.805390135938</v>
      </c>
      <c r="U52" s="431">
        <f>(((AD52*'eTable3. CAN lifetime cost'!$F$18)+(AE52*'eTable3. CAN lifetime cost'!$F$13))/AB52)*B52</f>
        <v>200862.99035743912</v>
      </c>
      <c r="V52" s="438">
        <f>'eTable 2. Prgm effect and costs'!$J$6</f>
        <v>0.17399999999999999</v>
      </c>
      <c r="W52" s="435">
        <f>'eTable 2. Prgm effect and costs'!$J$7</f>
        <v>0.17399999999999999</v>
      </c>
      <c r="X52" s="124">
        <f>'eTable 2. Prgm effect and costs'!$J$8</f>
        <v>0.42000000000000004</v>
      </c>
      <c r="Y52" s="83">
        <f>'eTable 2. Prgm effect and costs'!$J$6*(AC52/$AC$25)</f>
        <v>0.17055133793772215</v>
      </c>
      <c r="Z52" s="83">
        <f>'eTable 2. Prgm effect and costs'!$J$6*(AC52/$AC$25)</f>
        <v>0.17055133793772215</v>
      </c>
      <c r="AA52" s="83">
        <f>'eTable 2. Prgm effect and costs'!$J$8*(AC52/$AC$44)</f>
        <v>0.26569655464602382</v>
      </c>
      <c r="AB52" s="458">
        <v>10404</v>
      </c>
      <c r="AC52" s="436">
        <v>9.6351354605213206</v>
      </c>
      <c r="AD52" s="426">
        <v>25</v>
      </c>
      <c r="AE52" s="437">
        <f t="shared" si="4"/>
        <v>10379</v>
      </c>
      <c r="AF52" s="66">
        <f t="shared" si="8"/>
        <v>26355.925317350182</v>
      </c>
      <c r="AG52" s="24">
        <f t="shared" si="9"/>
        <v>26355.925317350182</v>
      </c>
      <c r="AH52" s="24">
        <f>'eTable 5. NFP cohort data'!G52</f>
        <v>7609</v>
      </c>
      <c r="AI52" s="66">
        <v>59384</v>
      </c>
      <c r="AJ52" s="65">
        <v>0.44382199443200493</v>
      </c>
    </row>
    <row r="53" spans="1:36" ht="14.1" customHeight="1" x14ac:dyDescent="0.2">
      <c r="A53" s="427" t="s">
        <v>51</v>
      </c>
      <c r="B53" s="433">
        <f t="shared" si="6"/>
        <v>0.92438026350798708</v>
      </c>
      <c r="C53" s="433">
        <f t="shared" si="2"/>
        <v>1.0422895234889755</v>
      </c>
      <c r="D53" s="433">
        <f t="shared" si="3"/>
        <v>1.0422895234889755</v>
      </c>
      <c r="E53" s="433">
        <f t="shared" si="7"/>
        <v>0.81520936267057575</v>
      </c>
      <c r="F53" s="476">
        <v>86.9</v>
      </c>
      <c r="G53" s="466">
        <v>86.9</v>
      </c>
      <c r="H53" s="462">
        <v>101.477</v>
      </c>
      <c r="I53" s="463">
        <v>107.944</v>
      </c>
      <c r="J53" s="469">
        <v>91.09</v>
      </c>
      <c r="K53" s="469">
        <v>101.29900000000001</v>
      </c>
      <c r="L53" s="470">
        <v>109.473</v>
      </c>
      <c r="M53" s="430">
        <f>'eTable 2. Prgm effect and costs'!$L$12*'eTable1. Data inputs'!C53</f>
        <v>8175.1121831447863</v>
      </c>
      <c r="N53" s="47">
        <f>'eTable 2. Prgm effect and costs'!$M$12*'eTable1. Data inputs'!C53</f>
        <v>8871.9684239381604</v>
      </c>
      <c r="O53" s="47">
        <f>'eTable 2. Prgm effect and costs'!L$13*'eTable1. Data inputs'!D53</f>
        <v>12188.478926813239</v>
      </c>
      <c r="P53" s="47">
        <f>'eTable 2. Prgm effect and costs'!$M$13*'eTable1. Data inputs'!D53</f>
        <v>13256.880449256279</v>
      </c>
      <c r="Q53" s="47">
        <f>'eTable 2. Prgm effect and costs'!$L$14*'eTable1. Data inputs'!E53</f>
        <v>7208.4887894145659</v>
      </c>
      <c r="R53" s="47">
        <f>'eTable 2. Prgm effect and costs'!$M$14*'eTable1. Data inputs'!E53</f>
        <v>7208.4887894145659</v>
      </c>
      <c r="S53" s="117">
        <f>'eTable 4. State tax rates'!H50</f>
        <v>3.9340923817458115E-2</v>
      </c>
      <c r="T53" s="47">
        <f>(((AD53*('eTable3. CAN lifetime cost'!$E$18+('eTable3. CAN lifetime cost'!$D$17*'eTable1. Data inputs'!S53)))+(AE53*('eTable3. CAN lifetime cost'!$E$13+('eTable3. CAN lifetime cost'!$D$12*'eTable1. Data inputs'!S53))))/AB53)*B53</f>
        <v>50656.719160982691</v>
      </c>
      <c r="U53" s="431">
        <f>(((AD53*'eTable3. CAN lifetime cost'!$F$18)+(AE53*'eTable3. CAN lifetime cost'!$F$13))/AB53)*B53</f>
        <v>199123.39042788552</v>
      </c>
      <c r="V53" s="438">
        <f>'eTable 2. Prgm effect and costs'!$J$6</f>
        <v>0.17399999999999999</v>
      </c>
      <c r="W53" s="435">
        <f>'eTable 2. Prgm effect and costs'!$J$7</f>
        <v>0.17399999999999999</v>
      </c>
      <c r="X53" s="124">
        <f>'eTable 2. Prgm effect and costs'!$J$8</f>
        <v>0.42000000000000004</v>
      </c>
      <c r="Y53" s="83">
        <f>'eTable 2. Prgm effect and costs'!$J$6*(AC53/$AC$25)</f>
        <v>8.3755760033520671E-2</v>
      </c>
      <c r="Z53" s="83">
        <f>'eTable 2. Prgm effect and costs'!$J$6*(AC53/$AC$25)</f>
        <v>8.3755760033520671E-2</v>
      </c>
      <c r="AA53" s="83">
        <f>'eTable 2. Prgm effect and costs'!$J$8*(AC53/$AC$44)</f>
        <v>0.13048045909080833</v>
      </c>
      <c r="AB53" s="458">
        <v>984</v>
      </c>
      <c r="AC53" s="436">
        <v>4.7317019220134737</v>
      </c>
      <c r="AD53" s="426">
        <v>5</v>
      </c>
      <c r="AE53" s="437">
        <f t="shared" si="4"/>
        <v>979</v>
      </c>
      <c r="AF53" s="66">
        <f t="shared" si="8"/>
        <v>4173.7608080456266</v>
      </c>
      <c r="AG53" s="24">
        <f t="shared" si="9"/>
        <v>4173.7608080456266</v>
      </c>
      <c r="AH53" s="24">
        <f>'eTable 5. NFP cohort data'!G53</f>
        <v>942</v>
      </c>
      <c r="AI53" s="66">
        <v>11906</v>
      </c>
      <c r="AJ53" s="65">
        <v>0.35055944969306457</v>
      </c>
    </row>
    <row r="54" spans="1:36" ht="14.1" customHeight="1" x14ac:dyDescent="0.2">
      <c r="A54" s="427" t="s">
        <v>42</v>
      </c>
      <c r="B54" s="433">
        <f t="shared" si="6"/>
        <v>0.97116793584805294</v>
      </c>
      <c r="C54" s="433">
        <f t="shared" si="2"/>
        <v>1.090543340028576</v>
      </c>
      <c r="D54" s="433">
        <f t="shared" si="3"/>
        <v>1.090543340028576</v>
      </c>
      <c r="E54" s="433">
        <f t="shared" si="7"/>
        <v>0.83360974479906613</v>
      </c>
      <c r="F54" s="476">
        <v>90.5</v>
      </c>
      <c r="G54" s="466">
        <v>90.2</v>
      </c>
      <c r="H54" s="462">
        <v>101.509</v>
      </c>
      <c r="I54" s="463">
        <v>109.29300000000001</v>
      </c>
      <c r="J54" s="469">
        <v>88.96</v>
      </c>
      <c r="K54" s="469">
        <v>100.89</v>
      </c>
      <c r="L54" s="470">
        <v>107.413</v>
      </c>
      <c r="M54" s="430">
        <f>'eTable 2. Prgm effect and costs'!$L$12*'eTable1. Data inputs'!C54</f>
        <v>8553.587025869514</v>
      </c>
      <c r="N54" s="47">
        <f>'eTable 2. Prgm effect and costs'!$M$12*'eTable1. Data inputs'!C54</f>
        <v>9282.7049103232384</v>
      </c>
      <c r="O54" s="47">
        <f>'eTable 2. Prgm effect and costs'!L$13*'eTable1. Data inputs'!D54</f>
        <v>12752.756522219246</v>
      </c>
      <c r="P54" s="47">
        <f>'eTable 2. Prgm effect and costs'!$M$13*'eTable1. Data inputs'!D54</f>
        <v>13870.620741823459</v>
      </c>
      <c r="Q54" s="47">
        <f>'eTable 2. Prgm effect and costs'!$L$14*'eTable1. Data inputs'!E54</f>
        <v>7371.1941683857422</v>
      </c>
      <c r="R54" s="47">
        <f>'eTable 2. Prgm effect and costs'!$M$14*'eTable1. Data inputs'!E54</f>
        <v>7371.1941683857422</v>
      </c>
      <c r="S54" s="117">
        <f>'eTable 4. State tax rates'!H51</f>
        <v>5.0239561943874057E-2</v>
      </c>
      <c r="T54" s="47">
        <f>(((AD54*('eTable3. CAN lifetime cost'!$E$18+('eTable3. CAN lifetime cost'!$D$17*'eTable1. Data inputs'!S54)))+(AE54*('eTable3. CAN lifetime cost'!$E$13+('eTable3. CAN lifetime cost'!$D$12*'eTable1. Data inputs'!S54))))/AB54)*B54</f>
        <v>54864.686436708762</v>
      </c>
      <c r="U54" s="431">
        <f>(((AD54*'eTable3. CAN lifetime cost'!$F$18)+(AE54*'eTable3. CAN lifetime cost'!$F$13))/AB54)*B54</f>
        <v>207935.8845791608</v>
      </c>
      <c r="V54" s="438">
        <f>'eTable 2. Prgm effect and costs'!$J$6</f>
        <v>0.17399999999999999</v>
      </c>
      <c r="W54" s="435">
        <f>'eTable 2. Prgm effect and costs'!$J$7</f>
        <v>0.17399999999999999</v>
      </c>
      <c r="X54" s="124">
        <f>'eTable 2. Prgm effect and costs'!$J$8</f>
        <v>0.42000000000000004</v>
      </c>
      <c r="Y54" s="83">
        <f>'eTable 2. Prgm effect and costs'!$J$6*(AC54/$AC$25)</f>
        <v>0.12314688892929486</v>
      </c>
      <c r="Z54" s="83">
        <f>'eTable 2. Prgm effect and costs'!$J$6*(AC54/$AC$25)</f>
        <v>0.12314688892929486</v>
      </c>
      <c r="AA54" s="83">
        <f>'eTable 2. Prgm effect and costs'!$J$8*(AC54/$AC$44)</f>
        <v>0.19184665743189894</v>
      </c>
      <c r="AB54" s="458">
        <v>10377</v>
      </c>
      <c r="AC54" s="436">
        <v>6.9570662459933343</v>
      </c>
      <c r="AD54" s="426">
        <v>40</v>
      </c>
      <c r="AE54" s="437">
        <f t="shared" si="4"/>
        <v>10337</v>
      </c>
      <c r="AF54" s="66">
        <f t="shared" si="8"/>
        <v>34807.104989138621</v>
      </c>
      <c r="AG54" s="24">
        <f t="shared" si="9"/>
        <v>34807.104989138621</v>
      </c>
      <c r="AH54" s="24">
        <f>'eTable 5. NFP cohort data'!G54</f>
        <v>9945</v>
      </c>
      <c r="AI54" s="66">
        <v>80449</v>
      </c>
      <c r="AJ54" s="65">
        <v>0.43266050527835798</v>
      </c>
    </row>
    <row r="55" spans="1:36" ht="14.1" customHeight="1" x14ac:dyDescent="0.2">
      <c r="A55" s="427" t="s">
        <v>43</v>
      </c>
      <c r="B55" s="433">
        <f t="shared" si="6"/>
        <v>1.1078807570117137</v>
      </c>
      <c r="C55" s="433">
        <f t="shared" si="2"/>
        <v>1.1670568673079853</v>
      </c>
      <c r="D55" s="433">
        <f t="shared" si="3"/>
        <v>1.1670568673079853</v>
      </c>
      <c r="E55" s="433">
        <f t="shared" si="7"/>
        <v>0.88927261777955835</v>
      </c>
      <c r="F55" s="476">
        <v>96.5</v>
      </c>
      <c r="G55" s="466">
        <v>96.3</v>
      </c>
      <c r="H55" s="462">
        <v>102.614</v>
      </c>
      <c r="I55" s="463">
        <v>118.05200000000001</v>
      </c>
      <c r="J55" s="469">
        <v>89.832999999999998</v>
      </c>
      <c r="K55" s="469">
        <v>102.331</v>
      </c>
      <c r="L55" s="470">
        <v>108.86</v>
      </c>
      <c r="M55" s="430">
        <f>'eTable 2. Prgm effect and costs'!$L$12*'eTable1. Data inputs'!C55</f>
        <v>9153.7145863418191</v>
      </c>
      <c r="N55" s="47">
        <f>'eTable 2. Prgm effect and costs'!$M$12*'eTable1. Data inputs'!C55</f>
        <v>9933.988054525571</v>
      </c>
      <c r="O55" s="47">
        <f>'eTable 2. Prgm effect and costs'!L$13*'eTable1. Data inputs'!D55</f>
        <v>13647.501690279159</v>
      </c>
      <c r="P55" s="47">
        <f>'eTable 2. Prgm effect and costs'!$M$13*'eTable1. Data inputs'!D55</f>
        <v>14843.796295290265</v>
      </c>
      <c r="Q55" s="47">
        <f>'eTable 2. Prgm effect and costs'!$L$14*'eTable1. Data inputs'!E55</f>
        <v>7863.3931227157445</v>
      </c>
      <c r="R55" s="47">
        <f>'eTable 2. Prgm effect and costs'!$M$14*'eTable1. Data inputs'!E55</f>
        <v>7863.3931227157445</v>
      </c>
      <c r="S55" s="117">
        <f>'eTable 4. State tax rates'!H52</f>
        <v>5.1103734037655384E-2</v>
      </c>
      <c r="T55" s="47">
        <f>(((AD55*('eTable3. CAN lifetime cost'!$E$18+('eTable3. CAN lifetime cost'!$D$17*'eTable1. Data inputs'!S55)))+(AE55*('eTable3. CAN lifetime cost'!$E$13+('eTable3. CAN lifetime cost'!$D$12*'eTable1. Data inputs'!S55))))/AB55)*B55</f>
        <v>62704.213126704206</v>
      </c>
      <c r="U55" s="431">
        <f>(((AD55*'eTable3. CAN lifetime cost'!$F$18)+(AE55*'eTable3. CAN lifetime cost'!$F$13))/AB55)*B55</f>
        <v>235402.38313782902</v>
      </c>
      <c r="V55" s="438">
        <f>'eTable 2. Prgm effect and costs'!$J$6</f>
        <v>0.17399999999999999</v>
      </c>
      <c r="W55" s="435">
        <f>'eTable 2. Prgm effect and costs'!$J$7</f>
        <v>0.17399999999999999</v>
      </c>
      <c r="X55" s="124">
        <f>'eTable 2. Prgm effect and costs'!$J$8</f>
        <v>0.42000000000000004</v>
      </c>
      <c r="Y55" s="83">
        <f>'eTable 2. Prgm effect and costs'!$J$6*(AC55/$AC$25)</f>
        <v>0.1623883371181766</v>
      </c>
      <c r="Z55" s="83">
        <f>'eTable 2. Prgm effect and costs'!$J$6*(AC55/$AC$25)</f>
        <v>0.1623883371181766</v>
      </c>
      <c r="AA55" s="83">
        <f>'eTable 2. Prgm effect and costs'!$J$8*(AC55/$AC$44)</f>
        <v>0.25297967291673529</v>
      </c>
      <c r="AB55" s="458">
        <v>64603</v>
      </c>
      <c r="AC55" s="436">
        <v>9.1739745009433413</v>
      </c>
      <c r="AD55" s="426">
        <v>150</v>
      </c>
      <c r="AE55" s="437">
        <f t="shared" si="4"/>
        <v>64453</v>
      </c>
      <c r="AF55" s="66">
        <f t="shared" si="8"/>
        <v>165977.04544104493</v>
      </c>
      <c r="AG55" s="24">
        <f t="shared" si="9"/>
        <v>165977.04544104493</v>
      </c>
      <c r="AH55" s="24">
        <f>'eTable 5. NFP cohort data'!G55</f>
        <v>42760</v>
      </c>
      <c r="AI55" s="66">
        <v>392638</v>
      </c>
      <c r="AJ55" s="65">
        <v>0.42272282723792637</v>
      </c>
    </row>
    <row r="56" spans="1:36" ht="14.1" customHeight="1" x14ac:dyDescent="0.2">
      <c r="A56" s="427" t="s">
        <v>44</v>
      </c>
      <c r="B56" s="433">
        <f t="shared" si="6"/>
        <v>1.0321670827109051</v>
      </c>
      <c r="C56" s="433">
        <f t="shared" si="2"/>
        <v>1.1591504047537049</v>
      </c>
      <c r="D56" s="433">
        <f t="shared" si="3"/>
        <v>1.1591504047537049</v>
      </c>
      <c r="E56" s="433">
        <f t="shared" si="7"/>
        <v>0.92529584469871717</v>
      </c>
      <c r="F56" s="476">
        <v>96.8</v>
      </c>
      <c r="G56" s="466">
        <v>96.9</v>
      </c>
      <c r="H56" s="462">
        <v>101.752</v>
      </c>
      <c r="I56" s="463">
        <v>108.38500000000001</v>
      </c>
      <c r="J56" s="469">
        <v>91.421999999999997</v>
      </c>
      <c r="K56" s="469">
        <v>99.718000000000004</v>
      </c>
      <c r="L56" s="470">
        <v>109.694</v>
      </c>
      <c r="M56" s="430">
        <f>'eTable 2. Prgm effect and costs'!$L$12*'eTable1. Data inputs'!C56</f>
        <v>9091.7008973461634</v>
      </c>
      <c r="N56" s="47">
        <f>'eTable 2. Prgm effect and costs'!$M$12*'eTable1. Data inputs'!C56</f>
        <v>9866.6882452635364</v>
      </c>
      <c r="O56" s="47">
        <f>'eTable 2. Prgm effect and costs'!L$13*'eTable1. Data inputs'!D56</f>
        <v>13555.043932567174</v>
      </c>
      <c r="P56" s="47">
        <f>'eTable 2. Prgm effect and costs'!$M$13*'eTable1. Data inputs'!D56</f>
        <v>14743.233998062373</v>
      </c>
      <c r="Q56" s="47">
        <f>'eTable 2. Prgm effect and costs'!$L$14*'eTable1. Data inputs'!E56</f>
        <v>8181.928506748407</v>
      </c>
      <c r="R56" s="47">
        <f>'eTable 2. Prgm effect and costs'!$M$14*'eTable1. Data inputs'!E56</f>
        <v>8181.928506748407</v>
      </c>
      <c r="S56" s="117">
        <f>'eTable 4. State tax rates'!H53</f>
        <v>6.4927322280263461E-2</v>
      </c>
      <c r="T56" s="47">
        <f>(((AD56*('eTable3. CAN lifetime cost'!$E$18+('eTable3. CAN lifetime cost'!$D$17*'eTable1. Data inputs'!S56)))+(AE56*('eTable3. CAN lifetime cost'!$E$13+('eTable3. CAN lifetime cost'!$D$12*'eTable1. Data inputs'!S56))))/AB56)*B56</f>
        <v>60560.960145605473</v>
      </c>
      <c r="U56" s="431">
        <f>(((AD56*'eTable3. CAN lifetime cost'!$F$18)+(AE56*'eTable3. CAN lifetime cost'!$F$13))/AB56)*B56</f>
        <v>217592.69860998634</v>
      </c>
      <c r="V56" s="438">
        <f>'eTable 2. Prgm effect and costs'!$J$6</f>
        <v>0.17399999999999999</v>
      </c>
      <c r="W56" s="435">
        <f>'eTable 2. Prgm effect and costs'!$J$7</f>
        <v>0.17399999999999999</v>
      </c>
      <c r="X56" s="124">
        <f>'eTable 2. Prgm effect and costs'!$J$8</f>
        <v>0.42000000000000004</v>
      </c>
      <c r="Y56" s="83">
        <f>'eTable 2. Prgm effect and costs'!$J$6*(AC56/$AC$25)</f>
        <v>0.18372444654915399</v>
      </c>
      <c r="Z56" s="83">
        <f>'eTable 2. Prgm effect and costs'!$J$6*(AC56/$AC$25)</f>
        <v>0.18372444654915399</v>
      </c>
      <c r="AA56" s="83">
        <f>'eTable 2. Prgm effect and costs'!$J$8*(AC56/$AC$44)</f>
        <v>0.286218525416569</v>
      </c>
      <c r="AB56" s="458">
        <v>9306</v>
      </c>
      <c r="AC56" s="436">
        <v>10.37933768984451</v>
      </c>
      <c r="AD56" s="426">
        <v>7</v>
      </c>
      <c r="AE56" s="437">
        <f t="shared" si="4"/>
        <v>9299</v>
      </c>
      <c r="AF56" s="66">
        <f t="shared" si="8"/>
        <v>14673.322920146467</v>
      </c>
      <c r="AG56" s="24">
        <f t="shared" si="9"/>
        <v>14673.322920146467</v>
      </c>
      <c r="AH56" s="24">
        <f>'eTable 5. NFP cohort data'!G56</f>
        <v>2044</v>
      </c>
      <c r="AI56" s="66">
        <v>51269</v>
      </c>
      <c r="AJ56" s="65">
        <v>0.28620263551359432</v>
      </c>
    </row>
    <row r="57" spans="1:36" ht="14.1" customHeight="1" x14ac:dyDescent="0.2">
      <c r="A57" s="427" t="s">
        <v>45</v>
      </c>
      <c r="B57" s="433">
        <f t="shared" si="6"/>
        <v>1.0144264149848663</v>
      </c>
      <c r="C57" s="433">
        <f t="shared" si="2"/>
        <v>1.0936532907002028</v>
      </c>
      <c r="D57" s="433">
        <f t="shared" si="3"/>
        <v>1.0936532907002028</v>
      </c>
      <c r="E57" s="433">
        <f t="shared" si="7"/>
        <v>0.90177126040225442</v>
      </c>
      <c r="F57" s="476">
        <v>100.4</v>
      </c>
      <c r="G57" s="466">
        <v>99.5</v>
      </c>
      <c r="H57" s="462">
        <v>103.411</v>
      </c>
      <c r="I57" s="463">
        <v>105.43</v>
      </c>
      <c r="J57" s="469">
        <v>94.025999999999996</v>
      </c>
      <c r="K57" s="469">
        <v>98.296000000000006</v>
      </c>
      <c r="L57" s="470">
        <v>102.627</v>
      </c>
      <c r="M57" s="430">
        <f>'eTable 2. Prgm effect and costs'!$L$12*'eTable1. Data inputs'!C57</f>
        <v>8577.9796682703418</v>
      </c>
      <c r="N57" s="47">
        <f>'eTable 2. Prgm effect and costs'!$M$12*'eTable1. Data inputs'!C57</f>
        <v>9309.1768104401253</v>
      </c>
      <c r="O57" s="47">
        <f>'eTable 2. Prgm effect and costs'!L$13*'eTable1. Data inputs'!D57</f>
        <v>12789.124121979499</v>
      </c>
      <c r="P57" s="47">
        <f>'eTable 2. Prgm effect and costs'!$M$13*'eTable1. Data inputs'!D57</f>
        <v>13910.176204415879</v>
      </c>
      <c r="Q57" s="47">
        <f>'eTable 2. Prgm effect and costs'!$L$14*'eTable1. Data inputs'!E57</f>
        <v>7973.9123701069348</v>
      </c>
      <c r="R57" s="47">
        <f>'eTable 2. Prgm effect and costs'!$M$14*'eTable1. Data inputs'!E57</f>
        <v>7973.9123701069348</v>
      </c>
      <c r="S57" s="117">
        <f>'eTable 4. State tax rates'!H54</f>
        <v>7.2729019551328239E-2</v>
      </c>
      <c r="T57" s="47">
        <f>(((AD57*('eTable3. CAN lifetime cost'!$E$18+('eTable3. CAN lifetime cost'!$D$17*'eTable1. Data inputs'!S57)))+(AE57*('eTable3. CAN lifetime cost'!$E$13+('eTable3. CAN lifetime cost'!$D$12*'eTable1. Data inputs'!S57))))/AB57)*B57</f>
        <v>60691.529951901961</v>
      </c>
      <c r="U57" s="431">
        <f>(((AD57*'eTable3. CAN lifetime cost'!$F$18)+(AE57*'eTable3. CAN lifetime cost'!$F$13))/AB57)*B57</f>
        <v>213041.72026380175</v>
      </c>
      <c r="V57" s="438">
        <f>'eTable 2. Prgm effect and costs'!$J$6</f>
        <v>0.17399999999999999</v>
      </c>
      <c r="W57" s="435">
        <f>'eTable 2. Prgm effect and costs'!$J$7</f>
        <v>0.17399999999999999</v>
      </c>
      <c r="X57" s="124">
        <f>'eTable 2. Prgm effect and costs'!$J$8</f>
        <v>0.42000000000000004</v>
      </c>
      <c r="Y57" s="83">
        <f>'eTable 2. Prgm effect and costs'!$J$6*(AC57/$AC$25)</f>
        <v>0.10761877176083462</v>
      </c>
      <c r="Z57" s="83">
        <f>'eTable 2. Prgm effect and costs'!$J$6*(AC57/$AC$25)</f>
        <v>0.10761877176083462</v>
      </c>
      <c r="AA57" s="83">
        <f>'eTable 2. Prgm effect and costs'!$J$8*(AC57/$AC$44)</f>
        <v>0.16765589304571629</v>
      </c>
      <c r="AB57" s="458">
        <v>746</v>
      </c>
      <c r="AC57" s="436">
        <v>6.0798200503663375</v>
      </c>
      <c r="AD57" s="426">
        <v>0</v>
      </c>
      <c r="AE57" s="437">
        <f t="shared" si="4"/>
        <v>746</v>
      </c>
      <c r="AF57" s="66">
        <f t="shared" si="8"/>
        <v>1801.3481686022903</v>
      </c>
      <c r="AG57" s="24">
        <f t="shared" si="9"/>
        <v>1801.3481686022903</v>
      </c>
      <c r="AH57" s="24">
        <f>'eTable 5. NFP cohort data'!G57</f>
        <v>597</v>
      </c>
      <c r="AI57" s="66">
        <v>6000</v>
      </c>
      <c r="AJ57" s="65">
        <v>0.30022469476704838</v>
      </c>
    </row>
    <row r="58" spans="1:36" ht="14.1" customHeight="1" x14ac:dyDescent="0.2">
      <c r="A58" s="427" t="s">
        <v>46</v>
      </c>
      <c r="B58" s="433">
        <f t="shared" si="6"/>
        <v>1.044285744990572</v>
      </c>
      <c r="C58" s="433">
        <f t="shared" si="2"/>
        <v>1.1798568380633272</v>
      </c>
      <c r="D58" s="433">
        <f t="shared" si="3"/>
        <v>1.1798568380633272</v>
      </c>
      <c r="E58" s="433">
        <f t="shared" si="7"/>
        <v>0.9354952454946619</v>
      </c>
      <c r="F58" s="476">
        <v>102.8</v>
      </c>
      <c r="G58" s="466">
        <v>103.1</v>
      </c>
      <c r="H58" s="462">
        <v>102.357</v>
      </c>
      <c r="I58" s="463">
        <v>103.676</v>
      </c>
      <c r="J58" s="469">
        <v>90.057000000000002</v>
      </c>
      <c r="K58" s="469">
        <v>99.08</v>
      </c>
      <c r="L58" s="470">
        <v>103.56699999999999</v>
      </c>
      <c r="M58" s="430">
        <f>'eTable 2. Prgm effect and costs'!$L$12*'eTable1. Data inputs'!C58</f>
        <v>9254.1101045809501</v>
      </c>
      <c r="N58" s="47">
        <f>'eTable 2. Prgm effect and costs'!$M$12*'eTable1. Data inputs'!C58</f>
        <v>10042.941405595042</v>
      </c>
      <c r="O58" s="47">
        <f>'eTable 2. Prgm effect and costs'!L$13*'eTable1. Data inputs'!D58</f>
        <v>13797.18387579425</v>
      </c>
      <c r="P58" s="47">
        <f>'eTable 2. Prgm effect and costs'!$M$13*'eTable1. Data inputs'!D58</f>
        <v>15006.599123327458</v>
      </c>
      <c r="Q58" s="47">
        <f>'eTable 2. Prgm effect and costs'!$L$14*'eTable1. Data inputs'!E58</f>
        <v>8272.1167082865486</v>
      </c>
      <c r="R58" s="47">
        <f>'eTable 2. Prgm effect and costs'!$M$14*'eTable1. Data inputs'!E58</f>
        <v>8272.1167082865486</v>
      </c>
      <c r="S58" s="117">
        <f>'eTable 4. State tax rates'!H55</f>
        <v>6.4167594539981027E-2</v>
      </c>
      <c r="T58" s="47">
        <f>(((AD58*('eTable3. CAN lifetime cost'!$E$18+('eTable3. CAN lifetime cost'!$D$17*'eTable1. Data inputs'!S58)))+(AE58*('eTable3. CAN lifetime cost'!$E$13+('eTable3. CAN lifetime cost'!$D$12*'eTable1. Data inputs'!S58))))/AB58)*B58</f>
        <v>61328.445477781948</v>
      </c>
      <c r="U58" s="431">
        <f>(((AD58*'eTable3. CAN lifetime cost'!$F$18)+(AE58*'eTable3. CAN lifetime cost'!$F$13))/AB58)*B58</f>
        <v>225559.96069265349</v>
      </c>
      <c r="V58" s="438">
        <f>'eTable 2. Prgm effect and costs'!$J$6</f>
        <v>0.17399999999999999</v>
      </c>
      <c r="W58" s="435">
        <f>'eTable 2. Prgm effect and costs'!$J$7</f>
        <v>0.17399999999999999</v>
      </c>
      <c r="X58" s="124">
        <f>'eTable 2. Prgm effect and costs'!$J$8</f>
        <v>0.42000000000000004</v>
      </c>
      <c r="Y58" s="83">
        <f>'eTable 2. Prgm effect and costs'!$J$6*(AC58/$AC$25)</f>
        <v>5.5660443185029211E-2</v>
      </c>
      <c r="Z58" s="83">
        <f>'eTable 2. Prgm effect and costs'!$J$6*(AC58/$AC$25)</f>
        <v>5.5660443185029211E-2</v>
      </c>
      <c r="AA58" s="83">
        <f>'eTable 2. Prgm effect and costs'!$J$8*(AC58/$AC$44)</f>
        <v>8.6711650363793871E-2</v>
      </c>
      <c r="AB58" s="458">
        <v>5863</v>
      </c>
      <c r="AC58" s="436">
        <v>3.1444837452769727</v>
      </c>
      <c r="AD58" s="426">
        <v>33</v>
      </c>
      <c r="AE58" s="437">
        <f t="shared" si="4"/>
        <v>5830</v>
      </c>
      <c r="AF58" s="66">
        <f t="shared" si="8"/>
        <v>27568.618826247523</v>
      </c>
      <c r="AG58" s="24">
        <f t="shared" si="9"/>
        <v>27568.618826247523</v>
      </c>
      <c r="AH58" s="24">
        <f>'eTable 5. NFP cohort data'!G58</f>
        <v>8073</v>
      </c>
      <c r="AI58" s="66">
        <v>102009</v>
      </c>
      <c r="AJ58" s="65">
        <v>0.2702567305458099</v>
      </c>
    </row>
    <row r="59" spans="1:36" ht="14.1" customHeight="1" x14ac:dyDescent="0.2">
      <c r="A59" s="427" t="s">
        <v>47</v>
      </c>
      <c r="B59" s="433">
        <f t="shared" si="6"/>
        <v>1.0942708037001796</v>
      </c>
      <c r="C59" s="433">
        <f t="shared" si="2"/>
        <v>1.2199519357345807</v>
      </c>
      <c r="D59" s="433">
        <f t="shared" si="3"/>
        <v>1.2199519357345807</v>
      </c>
      <c r="E59" s="433">
        <f t="shared" si="7"/>
        <v>0.94892269256275397</v>
      </c>
      <c r="F59" s="476">
        <v>103.2</v>
      </c>
      <c r="G59" s="466">
        <v>103</v>
      </c>
      <c r="H59" s="462">
        <v>101.941</v>
      </c>
      <c r="I59" s="463">
        <v>108.30200000000001</v>
      </c>
      <c r="J59" s="469">
        <v>90.975999999999999</v>
      </c>
      <c r="K59" s="469">
        <v>101.53400000000001</v>
      </c>
      <c r="L59" s="470">
        <v>107.76</v>
      </c>
      <c r="M59" s="430">
        <f>'eTable 2. Prgm effect and costs'!$L$12*'eTable1. Data inputs'!C59</f>
        <v>9568.592706650501</v>
      </c>
      <c r="N59" s="47">
        <f>'eTable 2. Prgm effect and costs'!$M$12*'eTable1. Data inputs'!C59</f>
        <v>10384.230876972752</v>
      </c>
      <c r="O59" s="47">
        <f>'eTable 2. Prgm effect and costs'!L$13*'eTable1. Data inputs'!D59</f>
        <v>14266.053841404875</v>
      </c>
      <c r="P59" s="47">
        <f>'eTable 2. Prgm effect and costs'!$M$13*'eTable1. Data inputs'!D59</f>
        <v>15516.568670608132</v>
      </c>
      <c r="Q59" s="47">
        <f>'eTable 2. Prgm effect and costs'!$L$14*'eTable1. Data inputs'!E59</f>
        <v>8390.8489089861523</v>
      </c>
      <c r="R59" s="47">
        <f>'eTable 2. Prgm effect and costs'!$M$14*'eTable1. Data inputs'!E59</f>
        <v>8390.8489089861523</v>
      </c>
      <c r="S59" s="117">
        <f>'eTable 4. State tax rates'!H56</f>
        <v>6.7074220768038581E-2</v>
      </c>
      <c r="T59" s="47">
        <f>(((AD59*('eTable3. CAN lifetime cost'!$E$18+('eTable3. CAN lifetime cost'!$D$17*'eTable1. Data inputs'!S59)))+(AE59*('eTable3. CAN lifetime cost'!$E$13+('eTable3. CAN lifetime cost'!$D$12*'eTable1. Data inputs'!S59))))/AB59)*B59</f>
        <v>64689.571370478407</v>
      </c>
      <c r="U59" s="431">
        <f>(((AD59*'eTable3. CAN lifetime cost'!$F$18)+(AE59*'eTable3. CAN lifetime cost'!$F$13))/AB59)*B59</f>
        <v>234213.16285086726</v>
      </c>
      <c r="V59" s="438">
        <f>'eTable 2. Prgm effect and costs'!$J$6</f>
        <v>0.17399999999999999</v>
      </c>
      <c r="W59" s="435">
        <f>'eTable 2. Prgm effect and costs'!$J$7</f>
        <v>0.17399999999999999</v>
      </c>
      <c r="X59" s="124">
        <f>'eTable 2. Prgm effect and costs'!$J$8</f>
        <v>0.42000000000000004</v>
      </c>
      <c r="Y59" s="83">
        <f>'eTable 2. Prgm effect and costs'!$J$6*(AC59/$AC$25)</f>
        <v>7.9110028400467935E-2</v>
      </c>
      <c r="Z59" s="83">
        <f>'eTable 2. Prgm effect and costs'!$J$6*(AC59/$AC$25)</f>
        <v>7.9110028400467935E-2</v>
      </c>
      <c r="AA59" s="83">
        <f>'eTable 2. Prgm effect and costs'!$J$8*(AC59/$AC$44)</f>
        <v>0.12324302018450733</v>
      </c>
      <c r="AB59" s="458">
        <v>7132</v>
      </c>
      <c r="AC59" s="436">
        <v>4.4692457364511107</v>
      </c>
      <c r="AD59" s="426">
        <v>27</v>
      </c>
      <c r="AE59" s="437">
        <f t="shared" si="4"/>
        <v>7105</v>
      </c>
      <c r="AF59" s="66">
        <f t="shared" si="8"/>
        <v>28530.769588990723</v>
      </c>
      <c r="AG59" s="24">
        <f t="shared" si="9"/>
        <v>28530.769588990723</v>
      </c>
      <c r="AH59" s="24">
        <f>'eTable 5. NFP cohort data'!G59</f>
        <v>6412</v>
      </c>
      <c r="AI59" s="66">
        <v>88858</v>
      </c>
      <c r="AJ59" s="65">
        <v>0.32108273412625449</v>
      </c>
    </row>
    <row r="60" spans="1:36" ht="14.1" customHeight="1" x14ac:dyDescent="0.2">
      <c r="A60" s="427" t="s">
        <v>52</v>
      </c>
      <c r="B60" s="433">
        <f t="shared" si="6"/>
        <v>0.89316833842977617</v>
      </c>
      <c r="C60" s="433">
        <f t="shared" si="2"/>
        <v>0.98180050751961356</v>
      </c>
      <c r="D60" s="433">
        <f t="shared" si="3"/>
        <v>0.98180050751961356</v>
      </c>
      <c r="E60" s="433">
        <f t="shared" si="7"/>
        <v>0.81355619260517076</v>
      </c>
      <c r="F60" s="476">
        <v>87</v>
      </c>
      <c r="G60" s="466">
        <v>88.4</v>
      </c>
      <c r="H60" s="462">
        <v>102.68600000000001</v>
      </c>
      <c r="I60" s="463">
        <v>103.751</v>
      </c>
      <c r="J60" s="469">
        <v>92.763000000000005</v>
      </c>
      <c r="K60" s="469">
        <v>98.936999999999998</v>
      </c>
      <c r="L60" s="470">
        <v>104.893</v>
      </c>
      <c r="M60" s="430">
        <f>'eTable 2. Prgm effect and costs'!$L$12*'eTable1. Data inputs'!C60</f>
        <v>7700.671559639085</v>
      </c>
      <c r="N60" s="47">
        <f>'eTable 2. Prgm effect and costs'!$M$12*'eTable1. Data inputs'!C60</f>
        <v>8357.0859200069499</v>
      </c>
      <c r="O60" s="47">
        <f>'eTable 2. Prgm effect and costs'!L$13*'eTable1. Data inputs'!D60</f>
        <v>11481.123552100949</v>
      </c>
      <c r="P60" s="47">
        <f>'eTable 2. Prgm effect and costs'!$M$13*'eTable1. Data inputs'!D60</f>
        <v>12487.520655141965</v>
      </c>
      <c r="Q60" s="47">
        <f>'eTable 2. Prgm effect and costs'!$L$14*'eTable1. Data inputs'!E60</f>
        <v>7193.8706331112226</v>
      </c>
      <c r="R60" s="47">
        <f>'eTable 2. Prgm effect and costs'!$M$14*'eTable1. Data inputs'!E60</f>
        <v>7193.8706331112226</v>
      </c>
      <c r="S60" s="117">
        <f>'eTable 4. State tax rates'!H57</f>
        <v>7.0227467286290812E-2</v>
      </c>
      <c r="T60" s="47">
        <f>(((AD60*('eTable3. CAN lifetime cost'!$E$18+('eTable3. CAN lifetime cost'!$D$17*'eTable1. Data inputs'!S60)))+(AE60*('eTable3. CAN lifetime cost'!$E$13+('eTable3. CAN lifetime cost'!$D$12*'eTable1. Data inputs'!S60))))/AB60)*B60</f>
        <v>53233.953602252455</v>
      </c>
      <c r="U60" s="431">
        <f>(((AD60*'eTable3. CAN lifetime cost'!$F$18)+(AE60*'eTable3. CAN lifetime cost'!$F$13))/AB60)*B60</f>
        <v>191013.50134830095</v>
      </c>
      <c r="V60" s="438">
        <f>'eTable 2. Prgm effect and costs'!$J$6</f>
        <v>0.17399999999999999</v>
      </c>
      <c r="W60" s="435">
        <f>'eTable 2. Prgm effect and costs'!$J$7</f>
        <v>0.17399999999999999</v>
      </c>
      <c r="X60" s="124">
        <f>'eTable 2. Prgm effect and costs'!$J$8</f>
        <v>0.42000000000000004</v>
      </c>
      <c r="Y60" s="83">
        <f>'eTable 2. Prgm effect and costs'!$J$6*(AC60/$AC$25)</f>
        <v>0.21773877471107608</v>
      </c>
      <c r="Z60" s="83">
        <f>'eTable 2. Prgm effect and costs'!$J$6*(AC60/$AC$25)</f>
        <v>0.21773877471107608</v>
      </c>
      <c r="AA60" s="83">
        <f>'eTable 2. Prgm effect and costs'!$J$8*(AC60/$AC$44)</f>
        <v>0.33920837533801618</v>
      </c>
      <c r="AB60" s="458">
        <v>4695</v>
      </c>
      <c r="AC60" s="436">
        <v>12.300944775438984</v>
      </c>
      <c r="AD60" s="426">
        <v>17</v>
      </c>
      <c r="AE60" s="437">
        <f t="shared" si="4"/>
        <v>4678</v>
      </c>
      <c r="AF60" s="66">
        <f t="shared" si="8"/>
        <v>8548.0540274080649</v>
      </c>
      <c r="AG60" s="24">
        <f t="shared" si="9"/>
        <v>8548.0540274080649</v>
      </c>
      <c r="AH60" s="24">
        <f>'eTable 5. NFP cohort data'!G60</f>
        <v>1738.6776231781694</v>
      </c>
      <c r="AI60" s="66">
        <v>20352</v>
      </c>
      <c r="AJ60" s="65">
        <v>0.4200105162838082</v>
      </c>
    </row>
    <row r="61" spans="1:36" ht="14.1" customHeight="1" x14ac:dyDescent="0.2">
      <c r="A61" s="427" t="s">
        <v>48</v>
      </c>
      <c r="B61" s="433">
        <f t="shared" si="6"/>
        <v>0.97307526881720408</v>
      </c>
      <c r="C61" s="433">
        <f t="shared" si="2"/>
        <v>1.0399442308175935</v>
      </c>
      <c r="D61" s="433">
        <f t="shared" si="3"/>
        <v>1.0399442308175935</v>
      </c>
      <c r="E61" s="433">
        <f t="shared" si="7"/>
        <v>0.85170243136562407</v>
      </c>
      <c r="F61" s="476">
        <v>93</v>
      </c>
      <c r="G61" s="466">
        <v>92.8</v>
      </c>
      <c r="H61" s="462">
        <v>102.486</v>
      </c>
      <c r="I61" s="463">
        <v>107.464</v>
      </c>
      <c r="J61" s="469">
        <v>92.623000000000005</v>
      </c>
      <c r="K61" s="469">
        <v>98.156999999999996</v>
      </c>
      <c r="L61" s="470">
        <v>103.78</v>
      </c>
      <c r="M61" s="430">
        <f>'eTable 2. Prgm effect and costs'!$L$12*'eTable1. Data inputs'!C61</f>
        <v>8156.7170729006812</v>
      </c>
      <c r="N61" s="47">
        <f>'eTable 2. Prgm effect and costs'!$M$12*'eTable1. Data inputs'!C61</f>
        <v>8852.0052927193556</v>
      </c>
      <c r="O61" s="47">
        <f>'eTable 2. Prgm effect and costs'!L$13*'eTable1. Data inputs'!D61</f>
        <v>12161.053197533469</v>
      </c>
      <c r="P61" s="47">
        <f>'eTable 2. Prgm effect and costs'!$M$13*'eTable1. Data inputs'!D61</f>
        <v>13227.050671768971</v>
      </c>
      <c r="Q61" s="47">
        <f>'eTable 2. Prgm effect and costs'!$L$14*'eTable1. Data inputs'!E61</f>
        <v>7531.1787493505308</v>
      </c>
      <c r="R61" s="47">
        <f>'eTable 2. Prgm effect and costs'!$M$14*'eTable1. Data inputs'!E61</f>
        <v>7531.1787493505308</v>
      </c>
      <c r="S61" s="117">
        <f>'eTable 4. State tax rates'!H58</f>
        <v>8.3134925505019511E-2</v>
      </c>
      <c r="T61" s="47">
        <f>(((AD61*('eTable3. CAN lifetime cost'!$E$18+('eTable3. CAN lifetime cost'!$D$17*'eTable1. Data inputs'!S61)))+(AE61*('eTable3. CAN lifetime cost'!$E$13+('eTable3. CAN lifetime cost'!$D$12*'eTable1. Data inputs'!S61))))/AB61)*B61</f>
        <v>60008.577588090055</v>
      </c>
      <c r="U61" s="431">
        <f>(((AD61*'eTable3. CAN lifetime cost'!$F$18)+(AE61*'eTable3. CAN lifetime cost'!$F$13))/AB61)*B61</f>
        <v>209156.3500258007</v>
      </c>
      <c r="V61" s="438">
        <f>'eTable 2. Prgm effect and costs'!$J$6</f>
        <v>0.17399999999999999</v>
      </c>
      <c r="W61" s="435">
        <f>'eTable 2. Prgm effect and costs'!$J$7</f>
        <v>0.17399999999999999</v>
      </c>
      <c r="X61" s="124">
        <f>'eTable 2. Prgm effect and costs'!$J$8</f>
        <v>0.42000000000000004</v>
      </c>
      <c r="Y61" s="83">
        <f>'eTable 2. Prgm effect and costs'!$J$6*(AC61/$AC$25)</f>
        <v>6.1260211589614248E-2</v>
      </c>
      <c r="Z61" s="83">
        <f>'eTable 2. Prgm effect and costs'!$J$6*(AC61/$AC$25)</f>
        <v>6.1260211589614248E-2</v>
      </c>
      <c r="AA61" s="83">
        <f>'eTable 2. Prgm effect and costs'!$J$8*(AC61/$AC$44)</f>
        <v>9.5435353091105221E-2</v>
      </c>
      <c r="AB61" s="458">
        <v>4526</v>
      </c>
      <c r="AC61" s="436">
        <v>3.4608373299402957</v>
      </c>
      <c r="AD61" s="426">
        <v>21</v>
      </c>
      <c r="AE61" s="437">
        <f t="shared" si="4"/>
        <v>4505</v>
      </c>
      <c r="AF61" s="66">
        <f t="shared" si="8"/>
        <v>22952.687503885161</v>
      </c>
      <c r="AG61" s="24">
        <f t="shared" si="9"/>
        <v>22952.687503885161</v>
      </c>
      <c r="AH61" s="24">
        <f>'eTable 5. NFP cohort data'!G61</f>
        <v>5216</v>
      </c>
      <c r="AI61" s="66">
        <v>69531</v>
      </c>
      <c r="AJ61" s="65">
        <v>0.33010725437409444</v>
      </c>
    </row>
    <row r="62" spans="1:36" ht="14.1" customHeight="1" x14ac:dyDescent="0.2">
      <c r="A62" s="439" t="s">
        <v>49</v>
      </c>
      <c r="B62" s="467">
        <f t="shared" si="6"/>
        <v>0.93114417487095424</v>
      </c>
      <c r="C62" s="467">
        <f t="shared" si="2"/>
        <v>1.0819514837448285</v>
      </c>
      <c r="D62" s="467">
        <f t="shared" si="3"/>
        <v>1.0819514837448285</v>
      </c>
      <c r="E62" s="467">
        <f t="shared" si="7"/>
        <v>0.84703028853876738</v>
      </c>
      <c r="F62" s="477">
        <v>96.1</v>
      </c>
      <c r="G62" s="468">
        <v>95.9</v>
      </c>
      <c r="H62" s="464">
        <v>98.221000000000004</v>
      </c>
      <c r="I62" s="465">
        <v>95.367999999999995</v>
      </c>
      <c r="J62" s="471">
        <v>91.709000000000003</v>
      </c>
      <c r="K62" s="471">
        <v>101.679</v>
      </c>
      <c r="L62" s="472">
        <v>103.458</v>
      </c>
      <c r="M62" s="440">
        <f>'eTable 2. Prgm effect and costs'!$L$12*'eTable1. Data inputs'!C62</f>
        <v>8486.1975075080773</v>
      </c>
      <c r="N62" s="48">
        <f>'eTable 2. Prgm effect and costs'!$M$12*'eTable1. Data inputs'!C62</f>
        <v>9209.5710296359812</v>
      </c>
      <c r="O62" s="48">
        <f>'eTable 2. Prgm effect and costs'!L$13*'eTable1. Data inputs'!D62</f>
        <v>12652.283806244786</v>
      </c>
      <c r="P62" s="48">
        <f>'eTable 2. Prgm effect and costs'!$M$13*'eTable1. Data inputs'!D62</f>
        <v>13761.340921750474</v>
      </c>
      <c r="Q62" s="48">
        <f>'eTable 2. Prgm effect and costs'!$L$14*'eTable1. Data inputs'!E62</f>
        <v>7489.8653264040504</v>
      </c>
      <c r="R62" s="48">
        <f>'eTable 2. Prgm effect and costs'!$M$14*'eTable1. Data inputs'!E62</f>
        <v>7489.8653264040504</v>
      </c>
      <c r="S62" s="118">
        <f>'eTable 4. State tax rates'!H59</f>
        <v>3.2240921169176262E-2</v>
      </c>
      <c r="T62" s="48">
        <f>(((AD62*('eTable3. CAN lifetime cost'!$E$18+('eTable3. CAN lifetime cost'!$D$17*'eTable1. Data inputs'!S62)))+(AE62*('eTable3. CAN lifetime cost'!$E$13+('eTable3. CAN lifetime cost'!$D$12*'eTable1. Data inputs'!S62))))/AB62)*B62</f>
        <v>49998.647083947188</v>
      </c>
      <c r="U62" s="441">
        <f>(((AD62*'eTable3. CAN lifetime cost'!$F$18)+(AE62*'eTable3. CAN lifetime cost'!$F$13))/AB62)*B62</f>
        <v>195551.45045299883</v>
      </c>
      <c r="V62" s="442">
        <f>'eTable 2. Prgm effect and costs'!$J$6</f>
        <v>0.17399999999999999</v>
      </c>
      <c r="W62" s="443">
        <f>'eTable 2. Prgm effect and costs'!$J$7</f>
        <v>0.17399999999999999</v>
      </c>
      <c r="X62" s="125">
        <f>'eTable 2. Prgm effect and costs'!$J$8</f>
        <v>0.42000000000000004</v>
      </c>
      <c r="Y62" s="444">
        <f>'eTable 2. Prgm effect and costs'!$J$6*(AC62/$AC$25)</f>
        <v>9.2568259789929844E-2</v>
      </c>
      <c r="Z62" s="445">
        <f>'eTable 2. Prgm effect and costs'!$J$6*(AC62/$AC$25)</f>
        <v>9.2568259789929844E-2</v>
      </c>
      <c r="AA62" s="445">
        <f>'eTable 2. Prgm effect and costs'!$J$8*(AC62/$AC$44)</f>
        <v>0.14420917474563266</v>
      </c>
      <c r="AB62" s="459">
        <v>720</v>
      </c>
      <c r="AC62" s="447">
        <v>5.2295557056631727</v>
      </c>
      <c r="AD62" s="446">
        <v>0</v>
      </c>
      <c r="AE62" s="448">
        <f t="shared" si="4"/>
        <v>720</v>
      </c>
      <c r="AF62" s="67">
        <f t="shared" si="8"/>
        <v>2258.2641353079916</v>
      </c>
      <c r="AG62" s="25">
        <f t="shared" si="9"/>
        <v>2258.2641353079916</v>
      </c>
      <c r="AH62" s="25">
        <f>'eTable 5. NFP cohort data'!G62</f>
        <v>589</v>
      </c>
      <c r="AI62" s="67">
        <v>7805</v>
      </c>
      <c r="AJ62" s="68">
        <v>0.28933557146803224</v>
      </c>
    </row>
    <row r="64" spans="1:36" x14ac:dyDescent="0.25">
      <c r="A64" s="29" t="s">
        <v>106</v>
      </c>
      <c r="B64" s="27">
        <f t="shared" ref="B64:I64" si="10">MIN(B11:B62)</f>
        <v>0.83522217979072799</v>
      </c>
      <c r="C64" s="27">
        <f t="shared" si="10"/>
        <v>0.93474090917867436</v>
      </c>
      <c r="D64" s="27">
        <f t="shared" si="10"/>
        <v>0.93474090917867436</v>
      </c>
      <c r="E64" s="27">
        <f t="shared" si="10"/>
        <v>0.763310008865691</v>
      </c>
      <c r="F64" s="27">
        <f t="shared" ref="F64:G64" si="11">MIN(F11:F62)</f>
        <v>86.4</v>
      </c>
      <c r="G64" s="27">
        <f t="shared" si="11"/>
        <v>86.7</v>
      </c>
      <c r="H64" s="63">
        <f t="shared" si="10"/>
        <v>98.221000000000004</v>
      </c>
      <c r="I64" s="63">
        <f t="shared" si="10"/>
        <v>95.367999999999995</v>
      </c>
      <c r="J64" s="63">
        <f>MIN(J11:J62)</f>
        <v>88.96</v>
      </c>
      <c r="K64" s="63">
        <f>MIN(K11:K62)</f>
        <v>97.897000000000006</v>
      </c>
      <c r="L64" s="63">
        <f t="shared" ref="L64" si="12">MIN(L11:L62)</f>
        <v>98.863</v>
      </c>
      <c r="M64" s="47">
        <f>MIN(M11:M62)</f>
        <v>7331.5634691700343</v>
      </c>
      <c r="N64" s="47">
        <f>MIN(N11:N62)</f>
        <v>7956.5146189288762</v>
      </c>
      <c r="O64" s="47">
        <f>MIN(O11:O62)</f>
        <v>10930.811081567037</v>
      </c>
      <c r="P64" s="47">
        <f>MIN(P11:P62)</f>
        <v>11888.969623843559</v>
      </c>
      <c r="Q64" s="47">
        <f t="shared" ref="Q64:R64" si="13">MIN(Q11:Q62)</f>
        <v>6749.5687533948731</v>
      </c>
      <c r="R64" s="47">
        <f t="shared" si="13"/>
        <v>6749.5687533948731</v>
      </c>
      <c r="S64" s="164">
        <f t="shared" ref="S64" si="14">MIN(S11:S62)</f>
        <v>3.2240921169176262E-2</v>
      </c>
      <c r="T64" s="47">
        <f t="shared" ref="T64:AJ64" si="15">MIN(T11:T62)</f>
        <v>47119.959323058647</v>
      </c>
      <c r="U64" s="47">
        <f t="shared" si="15"/>
        <v>179179.10340729155</v>
      </c>
      <c r="V64" s="449">
        <f t="shared" si="15"/>
        <v>0.17399999999999999</v>
      </c>
      <c r="W64" s="449">
        <f t="shared" si="15"/>
        <v>0.17399999999999999</v>
      </c>
      <c r="X64" s="449">
        <f t="shared" si="15"/>
        <v>0.42000000000000004</v>
      </c>
      <c r="Y64" s="449">
        <f t="shared" ref="Y64:AA64" si="16">MIN(Y11:Y62)</f>
        <v>2.1249166983838028E-2</v>
      </c>
      <c r="Z64" s="449">
        <f t="shared" si="16"/>
        <v>2.1249166983838028E-2</v>
      </c>
      <c r="AA64" s="449">
        <f t="shared" si="16"/>
        <v>3.310340760132538E-2</v>
      </c>
      <c r="AB64" s="63">
        <f t="shared" si="15"/>
        <v>720</v>
      </c>
      <c r="AC64" s="433">
        <f t="shared" si="15"/>
        <v>1.2004514581250496</v>
      </c>
      <c r="AD64" s="63">
        <f t="shared" si="15"/>
        <v>0</v>
      </c>
      <c r="AE64" s="63">
        <f t="shared" si="15"/>
        <v>720</v>
      </c>
      <c r="AF64" s="63">
        <f t="shared" si="15"/>
        <v>1801.3481686022903</v>
      </c>
      <c r="AG64" s="63">
        <f t="shared" si="15"/>
        <v>1801.3481686022903</v>
      </c>
      <c r="AH64" s="63">
        <f t="shared" si="15"/>
        <v>589</v>
      </c>
      <c r="AI64" s="63">
        <f t="shared" si="15"/>
        <v>6000</v>
      </c>
      <c r="AJ64" s="27">
        <f t="shared" si="15"/>
        <v>0.22638684370088971</v>
      </c>
    </row>
    <row r="65" spans="1:36" x14ac:dyDescent="0.25">
      <c r="A65" s="29" t="s">
        <v>107</v>
      </c>
      <c r="B65" s="27">
        <f t="shared" ref="B65:I65" si="17">MAX(B12:B62)</f>
        <v>1.2411977553393756</v>
      </c>
      <c r="C65" s="27">
        <f t="shared" si="17"/>
        <v>1.3994788231776658</v>
      </c>
      <c r="D65" s="27">
        <f t="shared" si="17"/>
        <v>1.3994788231776658</v>
      </c>
      <c r="E65" s="27">
        <f t="shared" si="17"/>
        <v>1.0741409284210981</v>
      </c>
      <c r="F65" s="27">
        <f t="shared" ref="F65:G65" si="18">MAX(F12:F62)</f>
        <v>118.1</v>
      </c>
      <c r="G65" s="27">
        <f t="shared" si="18"/>
        <v>118.2</v>
      </c>
      <c r="H65" s="63">
        <f t="shared" si="17"/>
        <v>108.346</v>
      </c>
      <c r="I65" s="63">
        <f t="shared" si="17"/>
        <v>150.761</v>
      </c>
      <c r="J65" s="63">
        <f>MAX(J12:J62)</f>
        <v>96.617000000000004</v>
      </c>
      <c r="K65" s="63">
        <f>MAX(K12:K62)</f>
        <v>103.812</v>
      </c>
      <c r="L65" s="63">
        <f t="shared" ref="L65" si="19">MAX(L12:L62)</f>
        <v>119.616</v>
      </c>
      <c r="M65" s="47">
        <f t="shared" ref="M65:P65" si="20">MAX(M12:M62)</f>
        <v>10976.697088075334</v>
      </c>
      <c r="N65" s="47">
        <f t="shared" si="20"/>
        <v>11912.363742888292</v>
      </c>
      <c r="O65" s="47">
        <f t="shared" si="20"/>
        <v>16365.431830998148</v>
      </c>
      <c r="P65" s="47">
        <f t="shared" si="20"/>
        <v>17799.971151996731</v>
      </c>
      <c r="Q65" s="47">
        <f t="shared" ref="Q65:R65" si="21">MAX(Q12:Q62)</f>
        <v>9498.0911595635607</v>
      </c>
      <c r="R65" s="47">
        <f t="shared" si="21"/>
        <v>9498.0911595635607</v>
      </c>
      <c r="S65" s="164">
        <f t="shared" ref="S65" si="22">MAX(S12:S62)</f>
        <v>0.10031096781578495</v>
      </c>
      <c r="T65" s="47">
        <f>MAX(T12:T62)</f>
        <v>76351.718493217952</v>
      </c>
      <c r="U65" s="47">
        <f>MAX(U12:U62)</f>
        <v>261536.06979708653</v>
      </c>
      <c r="V65" s="449">
        <f t="shared" ref="V65:AD65" si="23">MAX(V11:V62)</f>
        <v>0.17399999999999999</v>
      </c>
      <c r="W65" s="449">
        <f t="shared" si="23"/>
        <v>0.17399999999999999</v>
      </c>
      <c r="X65" s="449">
        <f t="shared" si="23"/>
        <v>0.42000000000000004</v>
      </c>
      <c r="Y65" s="449">
        <f t="shared" ref="Y65:AA65" si="24">MAX(Y11:Y62)</f>
        <v>0.34921765638382468</v>
      </c>
      <c r="Z65" s="449">
        <f t="shared" si="24"/>
        <v>0.34921765638382468</v>
      </c>
      <c r="AA65" s="449">
        <f t="shared" si="24"/>
        <v>0.54403518169187615</v>
      </c>
      <c r="AB65" s="63">
        <f t="shared" si="23"/>
        <v>670082</v>
      </c>
      <c r="AC65" s="433">
        <f t="shared" si="23"/>
        <v>19.728719018859884</v>
      </c>
      <c r="AD65" s="63">
        <f t="shared" si="23"/>
        <v>1474</v>
      </c>
      <c r="AE65" s="63">
        <f>MAX(AE12:AE62)</f>
        <v>75520</v>
      </c>
      <c r="AF65" s="63">
        <f t="shared" ref="AF65:AJ65" si="25">MAX(AF12:AF62)</f>
        <v>184774.30117663115</v>
      </c>
      <c r="AG65" s="63">
        <f t="shared" si="25"/>
        <v>184774.30117663115</v>
      </c>
      <c r="AH65" s="63">
        <f t="shared" si="25"/>
        <v>49001</v>
      </c>
      <c r="AI65" s="63">
        <f>MAX(AI12:AI62)</f>
        <v>501235</v>
      </c>
      <c r="AJ65" s="27">
        <f t="shared" si="25"/>
        <v>0.50557782849153976</v>
      </c>
    </row>
    <row r="67" spans="1:36" x14ac:dyDescent="0.25">
      <c r="AC67" s="433"/>
    </row>
    <row r="68" spans="1:36" x14ac:dyDescent="0.25">
      <c r="AC68" s="433"/>
      <c r="AD68" s="433"/>
    </row>
  </sheetData>
  <mergeCells count="17">
    <mergeCell ref="AB6:AD6"/>
    <mergeCell ref="AB7:AD7"/>
    <mergeCell ref="H5:I5"/>
    <mergeCell ref="B4:E4"/>
    <mergeCell ref="S4:U4"/>
    <mergeCell ref="M4:R4"/>
    <mergeCell ref="Y4:AA4"/>
    <mergeCell ref="F4:L4"/>
    <mergeCell ref="F5:G5"/>
    <mergeCell ref="T5:U5"/>
    <mergeCell ref="J5:L5"/>
    <mergeCell ref="Y2:AA2"/>
    <mergeCell ref="V2:X2"/>
    <mergeCell ref="AI4:AJ4"/>
    <mergeCell ref="AF4:AH4"/>
    <mergeCell ref="AB4:AE4"/>
    <mergeCell ref="V4:X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90" zoomScaleNormal="90" workbookViewId="0">
      <pane xSplit="1" ySplit="5" topLeftCell="B6" activePane="bottomRight" state="frozen"/>
      <selection pane="topRight" activeCell="B1" sqref="B1"/>
      <selection pane="bottomLeft" activeCell="A3" sqref="A3"/>
      <selection pane="bottomRight" activeCell="A2" sqref="A2"/>
    </sheetView>
  </sheetViews>
  <sheetFormatPr defaultRowHeight="12" x14ac:dyDescent="0.2"/>
  <cols>
    <col min="1" max="1" width="16.5703125" style="216" bestFit="1" customWidth="1"/>
    <col min="2" max="10" width="10.7109375" style="203" customWidth="1"/>
    <col min="11" max="16384" width="9.140625" style="13"/>
  </cols>
  <sheetData>
    <row r="1" spans="1:10" ht="15" customHeight="1" x14ac:dyDescent="0.2">
      <c r="A1" s="275" t="s">
        <v>284</v>
      </c>
      <c r="B1" s="202"/>
    </row>
    <row r="2" spans="1:10" ht="15" customHeight="1" x14ac:dyDescent="0.2"/>
    <row r="3" spans="1:10" ht="15" customHeight="1" x14ac:dyDescent="0.2"/>
    <row r="4" spans="1:10" ht="48.75" customHeight="1" x14ac:dyDescent="0.2">
      <c r="A4" s="102"/>
      <c r="B4" s="536" t="s">
        <v>88</v>
      </c>
      <c r="C4" s="537"/>
      <c r="D4" s="538"/>
      <c r="E4" s="537" t="s">
        <v>90</v>
      </c>
      <c r="F4" s="537"/>
      <c r="G4" s="538"/>
      <c r="H4" s="537" t="s">
        <v>143</v>
      </c>
      <c r="I4" s="537"/>
      <c r="J4" s="538"/>
    </row>
    <row r="5" spans="1:10" ht="24" x14ac:dyDescent="0.2">
      <c r="A5" s="23" t="s">
        <v>144</v>
      </c>
      <c r="B5" s="172" t="s">
        <v>258</v>
      </c>
      <c r="C5" s="173" t="s">
        <v>0</v>
      </c>
      <c r="D5" s="174" t="s">
        <v>7</v>
      </c>
      <c r="E5" s="173" t="s">
        <v>258</v>
      </c>
      <c r="F5" s="173" t="s">
        <v>0</v>
      </c>
      <c r="G5" s="174" t="s">
        <v>7</v>
      </c>
      <c r="H5" s="173" t="s">
        <v>258</v>
      </c>
      <c r="I5" s="173" t="s">
        <v>0</v>
      </c>
      <c r="J5" s="174" t="s">
        <v>7</v>
      </c>
    </row>
    <row r="6" spans="1:10" ht="15" customHeight="1" x14ac:dyDescent="0.2">
      <c r="A6" s="33" t="s">
        <v>213</v>
      </c>
      <c r="B6" s="204">
        <f>'eTable 6. BC and thresh results'!L7</f>
        <v>110408.73577376516</v>
      </c>
      <c r="C6" s="205">
        <f>'eTable 6. BC and thresh results'!U7</f>
        <v>55593.30701874345</v>
      </c>
      <c r="D6" s="206">
        <f>'eTable 6. BC and thresh results'!V7</f>
        <v>-94335.266560043616</v>
      </c>
      <c r="E6" s="207">
        <f>'eTable 6. BC and thresh results'!L60</f>
        <v>171133.540449336</v>
      </c>
      <c r="F6" s="205">
        <f>'eTable 6. BC and thresh results'!U60</f>
        <v>51081.710101641977</v>
      </c>
      <c r="G6" s="206">
        <f>'eTable 6. BC and thresh results'!V60</f>
        <v>-98956.402688947055</v>
      </c>
      <c r="H6" s="207">
        <f>'eTable 6. BC and thresh results'!L113</f>
        <v>85148.592055690387</v>
      </c>
      <c r="I6" s="205">
        <f>'eTable 6. BC and thresh results'!U113</f>
        <v>-27800.588845720482</v>
      </c>
      <c r="J6" s="206">
        <f>'eTable 6. BC and thresh results'!V113</f>
        <v>-187819.54302289826</v>
      </c>
    </row>
    <row r="7" spans="1:10" ht="15" customHeight="1" x14ac:dyDescent="0.2">
      <c r="A7" s="33" t="s">
        <v>11</v>
      </c>
      <c r="B7" s="204">
        <f>'eTable 6. BC and thresh results'!L8</f>
        <v>2010.3152886812104</v>
      </c>
      <c r="C7" s="205">
        <f>'eTable 6. BC and thresh results'!U8</f>
        <v>47389.737309991615</v>
      </c>
      <c r="D7" s="206">
        <f>'eTable 6. BC and thresh results'!V8</f>
        <v>-85936.080947722323</v>
      </c>
      <c r="E7" s="207">
        <f>'eTable 6. BC and thresh results'!L61</f>
        <v>3115.9886974558758</v>
      </c>
      <c r="F7" s="205">
        <f>'eTable 6. BC and thresh results'!U61</f>
        <v>43606.235875610881</v>
      </c>
      <c r="G7" s="206">
        <f>'eTable 6. BC and thresh results'!V61</f>
        <v>-89811.443816665822</v>
      </c>
      <c r="H7" s="207">
        <f>'eTable 6. BC and thresh results'!L114</f>
        <v>1003.6562924414011</v>
      </c>
      <c r="I7" s="205">
        <f>'eTable 6. BC and thresh results'!U114</f>
        <v>-21642.197458675804</v>
      </c>
      <c r="J7" s="206">
        <f>'eTable 6. BC and thresh results'!V114</f>
        <v>-163429.97944429884</v>
      </c>
    </row>
    <row r="8" spans="1:10" ht="15" customHeight="1" x14ac:dyDescent="0.2">
      <c r="A8" s="33" t="s">
        <v>12</v>
      </c>
      <c r="B8" s="204">
        <f>'eTable 6. BC and thresh results'!L9</f>
        <v>216.361346798169</v>
      </c>
      <c r="C8" s="205">
        <f>'eTable 6. BC and thresh results'!U9</f>
        <v>85742.348575969212</v>
      </c>
      <c r="D8" s="206">
        <f>'eTable 6. BC and thresh results'!V9</f>
        <v>-70743.283026237594</v>
      </c>
      <c r="E8" s="207">
        <f>'eTable 6. BC and thresh results'!L62</f>
        <v>335.36008753716197</v>
      </c>
      <c r="F8" s="205">
        <f>'eTable 6. BC and thresh results'!U62</f>
        <v>80164.295625271392</v>
      </c>
      <c r="G8" s="206">
        <f>'eTable 6. BC and thresh results'!V62</f>
        <v>-76456.768183055843</v>
      </c>
      <c r="H8" s="207">
        <f>'eTable 6. BC and thresh results'!L115</f>
        <v>181.01000000000008</v>
      </c>
      <c r="I8" s="205">
        <f>'eTable 6. BC and thresh results'!U115</f>
        <v>-20016.56684558688</v>
      </c>
      <c r="J8" s="206">
        <f>'eTable 6. BC and thresh results'!V115</f>
        <v>-188977.7538452998</v>
      </c>
    </row>
    <row r="9" spans="1:10" ht="15" customHeight="1" x14ac:dyDescent="0.2">
      <c r="A9" s="33" t="s">
        <v>13</v>
      </c>
      <c r="B9" s="204">
        <f>'eTable 6. BC and thresh results'!L10</f>
        <v>2827.9326186035696</v>
      </c>
      <c r="C9" s="205">
        <f>'eTable 6. BC and thresh results'!U10</f>
        <v>62770.337894498633</v>
      </c>
      <c r="D9" s="206">
        <f>'eTable 6. BC and thresh results'!V10</f>
        <v>-87418.993846864687</v>
      </c>
      <c r="E9" s="207">
        <f>'eTable 6. BC and thresh results'!L63</f>
        <v>4383.2955588355326</v>
      </c>
      <c r="F9" s="205">
        <f>'eTable 6. BC and thresh results'!U63</f>
        <v>58092.380775290905</v>
      </c>
      <c r="G9" s="206">
        <f>'eTable 6. BC and thresh results'!V63</f>
        <v>-92210.529316509506</v>
      </c>
      <c r="H9" s="207">
        <f>'eTable 6. BC and thresh results'!L116</f>
        <v>1388.7779126589867</v>
      </c>
      <c r="I9" s="205">
        <f>'eTable 6. BC and thresh results'!U116</f>
        <v>-25581.319408759802</v>
      </c>
      <c r="J9" s="206">
        <f>'eTable 6. BC and thresh results'!V116</f>
        <v>-186233.10349750242</v>
      </c>
    </row>
    <row r="10" spans="1:10" ht="15" customHeight="1" x14ac:dyDescent="0.2">
      <c r="A10" s="33" t="s">
        <v>14</v>
      </c>
      <c r="B10" s="204">
        <f>'eTable 6. BC and thresh results'!L11</f>
        <v>1360.5711645851493</v>
      </c>
      <c r="C10" s="205">
        <f>'eTable 6. BC and thresh results'!U11</f>
        <v>46441.380695605287</v>
      </c>
      <c r="D10" s="206">
        <f>'eTable 6. BC and thresh results'!V11</f>
        <v>-85148.605912563813</v>
      </c>
      <c r="E10" s="207">
        <f>'eTable 6. BC and thresh results'!L64</f>
        <v>2108.8853051069814</v>
      </c>
      <c r="F10" s="205">
        <f>'eTable 6. BC and thresh results'!U64</f>
        <v>42560.837839131011</v>
      </c>
      <c r="G10" s="206">
        <f>'eTable 6. BC and thresh results'!V64</f>
        <v>-89123.36631853829</v>
      </c>
      <c r="H10" s="207">
        <f>'eTable 6. BC and thresh results'!L117</f>
        <v>666.2286730798038</v>
      </c>
      <c r="I10" s="205">
        <f>'eTable 6. BC and thresh results'!U117</f>
        <v>-24685.3279343799</v>
      </c>
      <c r="J10" s="206">
        <f>'eTable 6. BC and thresh results'!V117</f>
        <v>-164954.31558578665</v>
      </c>
    </row>
    <row r="11" spans="1:10" ht="15" customHeight="1" x14ac:dyDescent="0.2">
      <c r="A11" s="33" t="s">
        <v>15</v>
      </c>
      <c r="B11" s="204">
        <f>'eTable 6. BC and thresh results'!L12</f>
        <v>13858.072588247334</v>
      </c>
      <c r="C11" s="205">
        <f>'eTable 6. BC and thresh results'!U12</f>
        <v>68457.097183865335</v>
      </c>
      <c r="D11" s="206">
        <f>'eTable 6. BC and thresh results'!V12</f>
        <v>-99894.460155151653</v>
      </c>
      <c r="E11" s="207">
        <f>'eTable 6. BC and thresh results'!L65</f>
        <v>21480.012511783367</v>
      </c>
      <c r="F11" s="205">
        <f>'eTable 6. BC and thresh results'!U65</f>
        <v>62960.498853390593</v>
      </c>
      <c r="G11" s="206">
        <f>'eTable 6. BC and thresh results'!V65</f>
        <v>-105524.51301620071</v>
      </c>
      <c r="H11" s="207">
        <f>'eTable 6. BC and thresh results'!L118</f>
        <v>11270.230000000005</v>
      </c>
      <c r="I11" s="205">
        <f>'eTable 6. BC and thresh results'!U118</f>
        <v>-34465.623633227246</v>
      </c>
      <c r="J11" s="206">
        <f>'eTable 6. BC and thresh results'!V118</f>
        <v>-215110.55960736441</v>
      </c>
    </row>
    <row r="12" spans="1:10" ht="15" customHeight="1" x14ac:dyDescent="0.2">
      <c r="A12" s="33" t="s">
        <v>16</v>
      </c>
      <c r="B12" s="204">
        <f>'eTable 6. BC and thresh results'!L13</f>
        <v>1599.9603228400024</v>
      </c>
      <c r="C12" s="205">
        <f>'eTable 6. BC and thresh results'!U13</f>
        <v>60527.910899058421</v>
      </c>
      <c r="D12" s="206">
        <f>'eTable 6. BC and thresh results'!V13</f>
        <v>-94966.071028089107</v>
      </c>
      <c r="E12" s="207">
        <f>'eTable 6. BC and thresh results'!L66</f>
        <v>2479.9385004020032</v>
      </c>
      <c r="F12" s="205">
        <f>'eTable 6. BC and thresh results'!U66</f>
        <v>55822.852169278522</v>
      </c>
      <c r="G12" s="206">
        <f>'eTable 6. BC and thresh results'!V66</f>
        <v>-99785.36612122599</v>
      </c>
      <c r="H12" s="207">
        <f>'eTable 6. BC and thresh results'!L119</f>
        <v>928.74000000000046</v>
      </c>
      <c r="I12" s="205">
        <f>'eTable 6. BC and thresh results'!U119</f>
        <v>-27243.694875999754</v>
      </c>
      <c r="J12" s="206">
        <f>'eTable 6. BC and thresh results'!V119</f>
        <v>-193260.74306850898</v>
      </c>
    </row>
    <row r="13" spans="1:10" ht="15" customHeight="1" x14ac:dyDescent="0.2">
      <c r="A13" s="33" t="s">
        <v>17</v>
      </c>
      <c r="B13" s="204">
        <f>'eTable 6. BC and thresh results'!L14</f>
        <v>717.07613172197273</v>
      </c>
      <c r="C13" s="205">
        <f>'eTable 6. BC and thresh results'!U14</f>
        <v>62784.188181738813</v>
      </c>
      <c r="D13" s="206">
        <f>'eTable 6. BC and thresh results'!V14</f>
        <v>-84798.1700072643</v>
      </c>
      <c r="E13" s="207">
        <f>'eTable 6. BC and thresh results'!L67</f>
        <v>1111.4680041690576</v>
      </c>
      <c r="F13" s="205">
        <f>'eTable 6. BC and thresh results'!U67</f>
        <v>57924.182162421748</v>
      </c>
      <c r="G13" s="206">
        <f>'eTable 6. BC and thresh results'!V67</f>
        <v>-89776.174429029736</v>
      </c>
      <c r="H13" s="207">
        <f>'eTable 6. BC and thresh results'!L120</f>
        <v>492.90411279650323</v>
      </c>
      <c r="I13" s="205">
        <f>'eTable 6. BC and thresh results'!U120</f>
        <v>-27305.893809168512</v>
      </c>
      <c r="J13" s="206">
        <f>'eTable 6. BC and thresh results'!V120</f>
        <v>-185757.86454256644</v>
      </c>
    </row>
    <row r="14" spans="1:10" ht="15" customHeight="1" x14ac:dyDescent="0.2">
      <c r="A14" s="33" t="s">
        <v>18</v>
      </c>
      <c r="B14" s="204">
        <f>'eTable 6. BC and thresh results'!L15</f>
        <v>269.68329811886582</v>
      </c>
      <c r="C14" s="205">
        <f>'eTable 6. BC and thresh results'!U15</f>
        <v>62981.341077518489</v>
      </c>
      <c r="D14" s="206">
        <f>'eTable 6. BC and thresh results'!V15</f>
        <v>-85401.835646732216</v>
      </c>
      <c r="E14" s="207">
        <f>'eTable 6. BC and thresh results'!L68</f>
        <v>418.00911208424202</v>
      </c>
      <c r="F14" s="205">
        <f>'eTable 6. BC and thresh results'!U68</f>
        <v>58326.421663942594</v>
      </c>
      <c r="G14" s="206">
        <f>'eTable 6. BC and thresh results'!V68</f>
        <v>-90169.774067310267</v>
      </c>
      <c r="H14" s="207">
        <f>'eTable 6. BC and thresh results'!L121</f>
        <v>251.3900000000001</v>
      </c>
      <c r="I14" s="205">
        <f>'eTable 6. BC and thresh results'!U121</f>
        <v>-22635.562150408568</v>
      </c>
      <c r="J14" s="206">
        <f>'eTable 6. BC and thresh results'!V121</f>
        <v>-181429.66640228836</v>
      </c>
    </row>
    <row r="15" spans="1:10" ht="15" customHeight="1" x14ac:dyDescent="0.2">
      <c r="A15" s="33" t="s">
        <v>59</v>
      </c>
      <c r="B15" s="204">
        <f>'eTable 6. BC and thresh results'!L16</f>
        <v>203.6878913859457</v>
      </c>
      <c r="C15" s="205">
        <f>'eTable 6. BC and thresh results'!U16</f>
        <v>64568.099850271923</v>
      </c>
      <c r="D15" s="206">
        <f>'eTable 6. BC and thresh results'!V16</f>
        <v>-108095.66459368252</v>
      </c>
      <c r="E15" s="207">
        <f>'eTable 6. BC and thresh results'!L69</f>
        <v>315.71623164821585</v>
      </c>
      <c r="F15" s="205">
        <f>'eTable 6. BC and thresh results'!U69</f>
        <v>59422.171411550364</v>
      </c>
      <c r="G15" s="206">
        <f>'eTable 6. BC and thresh results'!V69</f>
        <v>-113366.53348154534</v>
      </c>
      <c r="H15" s="207">
        <f>'eTable 6. BC and thresh results'!L122</f>
        <v>169.97000000000008</v>
      </c>
      <c r="I15" s="205">
        <f>'eTable 6. BC and thresh results'!U122</f>
        <v>-29559.234211129435</v>
      </c>
      <c r="J15" s="206">
        <f>'eTable 6. BC and thresh results'!V122</f>
        <v>-213732.08899113772</v>
      </c>
    </row>
    <row r="16" spans="1:10" ht="15" customHeight="1" x14ac:dyDescent="0.2">
      <c r="A16" s="33" t="s">
        <v>19</v>
      </c>
      <c r="B16" s="204">
        <f>'eTable 6. BC and thresh results'!L17</f>
        <v>6519.5766030938867</v>
      </c>
      <c r="C16" s="205">
        <f>'eTable 6. BC and thresh results'!U17</f>
        <v>57502.500728005296</v>
      </c>
      <c r="D16" s="206">
        <f>'eTable 6. BC and thresh results'!V17</f>
        <v>-89223.022182806089</v>
      </c>
      <c r="E16" s="207">
        <f>'eTable 6. BC and thresh results'!L70</f>
        <v>10105.343734795526</v>
      </c>
      <c r="F16" s="205">
        <f>'eTable 6. BC and thresh results'!U70</f>
        <v>53062.400861669666</v>
      </c>
      <c r="G16" s="206">
        <f>'eTable 6. BC and thresh results'!V70</f>
        <v>-93770.925349972284</v>
      </c>
      <c r="H16" s="207">
        <f>'eTable 6. BC and thresh results'!L123</f>
        <v>6119.6100000000024</v>
      </c>
      <c r="I16" s="205">
        <f>'eTable 6. BC and thresh results'!U123</f>
        <v>-24753.297980687275</v>
      </c>
      <c r="J16" s="206">
        <f>'eTable 6. BC and thresh results'!V123</f>
        <v>-181409.2952599788</v>
      </c>
    </row>
    <row r="17" spans="1:10" ht="15" customHeight="1" x14ac:dyDescent="0.2">
      <c r="A17" s="33" t="s">
        <v>20</v>
      </c>
      <c r="B17" s="204">
        <f>'eTable 6. BC and thresh results'!L18</f>
        <v>4305.8904369236252</v>
      </c>
      <c r="C17" s="205">
        <f>'eTable 6. BC and thresh results'!U18</f>
        <v>56116.315399534877</v>
      </c>
      <c r="D17" s="206">
        <f>'eTable 6. BC and thresh results'!V18</f>
        <v>-84729.299367295505</v>
      </c>
      <c r="E17" s="207">
        <f>'eTable 6. BC and thresh results'!L71</f>
        <v>6674.1301772316201</v>
      </c>
      <c r="F17" s="205">
        <f>'eTable 6. BC and thresh results'!U71</f>
        <v>51846.657418666917</v>
      </c>
      <c r="G17" s="206">
        <f>'eTable 6. BC and thresh results'!V71</f>
        <v>-89102.622409223259</v>
      </c>
      <c r="H17" s="207">
        <f>'eTable 6. BC and thresh results'!L124</f>
        <v>3336.380000000001</v>
      </c>
      <c r="I17" s="205">
        <f>'eTable 6. BC and thresh results'!U124</f>
        <v>-22795.732284727019</v>
      </c>
      <c r="J17" s="206">
        <f>'eTable 6. BC and thresh results'!V124</f>
        <v>-173190.62081061321</v>
      </c>
    </row>
    <row r="18" spans="1:10" ht="15" customHeight="1" x14ac:dyDescent="0.2">
      <c r="A18" s="33" t="s">
        <v>21</v>
      </c>
      <c r="B18" s="204">
        <f>'eTable 6. BC and thresh results'!L19</f>
        <v>345.65026748184943</v>
      </c>
      <c r="C18" s="205">
        <f>'eTable 6. BC and thresh results'!U19</f>
        <v>66311.933328007523</v>
      </c>
      <c r="D18" s="206">
        <f>'eTable 6. BC and thresh results'!V19</f>
        <v>-108718.79058359138</v>
      </c>
      <c r="E18" s="207">
        <f>'eTable 6. BC and thresh results'!L72</f>
        <v>535.75791459686661</v>
      </c>
      <c r="F18" s="205">
        <f>'eTable 6. BC and thresh results'!U72</f>
        <v>61023.765252652585</v>
      </c>
      <c r="G18" s="206">
        <f>'eTable 6. BC and thresh results'!V72</f>
        <v>-114135.3526120176</v>
      </c>
      <c r="H18" s="207">
        <f>'eTable 6. BC and thresh results'!L125</f>
        <v>240.75059059945875</v>
      </c>
      <c r="I18" s="205">
        <f>'eTable 6. BC and thresh results'!U125</f>
        <v>-31442.079813970271</v>
      </c>
      <c r="J18" s="206">
        <f>'eTable 6. BC and thresh results'!V125</f>
        <v>-218300.01912824126</v>
      </c>
    </row>
    <row r="19" spans="1:10" ht="15" customHeight="1" x14ac:dyDescent="0.2">
      <c r="A19" s="33" t="s">
        <v>22</v>
      </c>
      <c r="B19" s="204">
        <f>'eTable 6. BC and thresh results'!L20</f>
        <v>678.70550644371065</v>
      </c>
      <c r="C19" s="205">
        <f>'eTable 6. BC and thresh results'!U20</f>
        <v>60806.99659215568</v>
      </c>
      <c r="D19" s="206">
        <f>'eTable 6. BC and thresh results'!V20</f>
        <v>-78059.916394482716</v>
      </c>
      <c r="E19" s="207">
        <f>'eTable 6. BC and thresh results'!L73</f>
        <v>1051.9935349877514</v>
      </c>
      <c r="F19" s="205">
        <f>'eTable 6. BC and thresh results'!U73</f>
        <v>56338.855796971686</v>
      </c>
      <c r="G19" s="206">
        <f>'eTable 6. BC and thresh results'!V73</f>
        <v>-82636.54130957328</v>
      </c>
      <c r="H19" s="207">
        <f>'eTable 6. BC and thresh results'!L126</f>
        <v>393.30000000000013</v>
      </c>
      <c r="I19" s="205">
        <f>'eTable 6. BC and thresh results'!U126</f>
        <v>-23048.725436777764</v>
      </c>
      <c r="J19" s="206">
        <f>'eTable 6. BC and thresh results'!V126</f>
        <v>-171908.82753561379</v>
      </c>
    </row>
    <row r="20" spans="1:10" ht="15" customHeight="1" x14ac:dyDescent="0.2">
      <c r="A20" s="33" t="s">
        <v>23</v>
      </c>
      <c r="B20" s="204">
        <f>'eTable 6. BC and thresh results'!L21</f>
        <v>4105.7538951895931</v>
      </c>
      <c r="C20" s="205">
        <f>'eTable 6. BC and thresh results'!U21</f>
        <v>51593.563031132944</v>
      </c>
      <c r="D20" s="206">
        <f>'eTable 6. BC and thresh results'!V21</f>
        <v>-98570.912760213745</v>
      </c>
      <c r="E20" s="207">
        <f>'eTable 6. BC and thresh results'!L74</f>
        <v>6363.9185375438692</v>
      </c>
      <c r="F20" s="205">
        <f>'eTable 6. BC and thresh results'!U74</f>
        <v>47219.189730934733</v>
      </c>
      <c r="G20" s="206">
        <f>'eTable 6. BC and thresh results'!V74</f>
        <v>-103051.49355461766</v>
      </c>
      <c r="H20" s="207">
        <f>'eTable 6. BC and thresh results'!L127</f>
        <v>3474.8400000000015</v>
      </c>
      <c r="I20" s="205">
        <f>'eTable 6. BC and thresh results'!U127</f>
        <v>-28256.770666917015</v>
      </c>
      <c r="J20" s="206">
        <f>'eTable 6. BC and thresh results'!V127</f>
        <v>-188204.72053395666</v>
      </c>
    </row>
    <row r="21" spans="1:10" ht="15" customHeight="1" x14ac:dyDescent="0.2">
      <c r="A21" s="33" t="s">
        <v>24</v>
      </c>
      <c r="B21" s="204">
        <f>'eTable 6. BC and thresh results'!L22</f>
        <v>2469.4864628640316</v>
      </c>
      <c r="C21" s="205">
        <f>'eTable 6. BC and thresh results'!U22</f>
        <v>50290.521476194866</v>
      </c>
      <c r="D21" s="206">
        <f>'eTable 6. BC and thresh results'!V22</f>
        <v>-84277.828919852982</v>
      </c>
      <c r="E21" s="207">
        <f>'eTable 6. BC and thresh results'!L75</f>
        <v>3827.7040174392487</v>
      </c>
      <c r="F21" s="205">
        <f>'eTable 6. BC and thresh results'!U75</f>
        <v>46244.231151799489</v>
      </c>
      <c r="G21" s="206">
        <f>'eTable 6. BC and thresh results'!V75</f>
        <v>-88422.361055518413</v>
      </c>
      <c r="H21" s="207">
        <f>'eTable 6. BC and thresh results'!L128</f>
        <v>2164.5300000000007</v>
      </c>
      <c r="I21" s="205">
        <f>'eTable 6. BC and thresh results'!U128</f>
        <v>-23726.61534145776</v>
      </c>
      <c r="J21" s="206">
        <f>'eTable 6. BC and thresh results'!V128</f>
        <v>-167344.6681233664</v>
      </c>
    </row>
    <row r="22" spans="1:10" ht="15" customHeight="1" x14ac:dyDescent="0.2">
      <c r="A22" s="33" t="s">
        <v>25</v>
      </c>
      <c r="B22" s="204">
        <f>'eTable 6. BC and thresh results'!L23</f>
        <v>910.45703002100322</v>
      </c>
      <c r="C22" s="205">
        <f>'eTable 6. BC and thresh results'!U23</f>
        <v>44997.55075134246</v>
      </c>
      <c r="D22" s="206">
        <f>'eTable 6. BC and thresh results'!V23</f>
        <v>-89897.925958466862</v>
      </c>
      <c r="E22" s="207">
        <f>'eTable 6. BC and thresh results'!L76</f>
        <v>1411.2083965325548</v>
      </c>
      <c r="F22" s="205">
        <f>'eTable 6. BC and thresh results'!U76</f>
        <v>41163.576117201941</v>
      </c>
      <c r="G22" s="206">
        <f>'eTable 6. BC and thresh results'!V76</f>
        <v>-93824.987490042928</v>
      </c>
      <c r="H22" s="207">
        <f>'eTable 6. BC and thresh results'!L129</f>
        <v>786.14000000000033</v>
      </c>
      <c r="I22" s="205">
        <f>'eTable 6. BC and thresh results'!U129</f>
        <v>-24792.849134729284</v>
      </c>
      <c r="J22" s="206">
        <f>'eTable 6. BC and thresh results'!V129</f>
        <v>-168263.17505511665</v>
      </c>
    </row>
    <row r="23" spans="1:10" ht="15" customHeight="1" x14ac:dyDescent="0.2">
      <c r="A23" s="33" t="s">
        <v>26</v>
      </c>
      <c r="B23" s="204">
        <f>'eTable 6. BC and thresh results'!L24</f>
        <v>1094.7266164071148</v>
      </c>
      <c r="C23" s="205">
        <f>'eTable 6. BC and thresh results'!U24</f>
        <v>49949.270154191188</v>
      </c>
      <c r="D23" s="206">
        <f>'eTable 6. BC and thresh results'!V24</f>
        <v>-86228.107518114048</v>
      </c>
      <c r="E23" s="207">
        <f>'eTable 6. BC and thresh results'!L77</f>
        <v>1696.8262554310279</v>
      </c>
      <c r="F23" s="205">
        <f>'eTable 6. BC and thresh results'!U77</f>
        <v>45963.782748825521</v>
      </c>
      <c r="G23" s="206">
        <f>'eTable 6. BC and thresh results'!V77</f>
        <v>-90310.36047169962</v>
      </c>
      <c r="H23" s="207">
        <f>'eTable 6. BC and thresh results'!L130</f>
        <v>734.85000000000025</v>
      </c>
      <c r="I23" s="205">
        <f>'eTable 6. BC and thresh results'!U130</f>
        <v>-23374.303552196034</v>
      </c>
      <c r="J23" s="206">
        <f>'eTable 6. BC and thresh results'!V130</f>
        <v>-168465.39526615129</v>
      </c>
    </row>
    <row r="24" spans="1:10" ht="15" customHeight="1" x14ac:dyDescent="0.2">
      <c r="A24" s="33" t="s">
        <v>27</v>
      </c>
      <c r="B24" s="204">
        <f>'eTable 6. BC and thresh results'!L25</f>
        <v>1767.4750808233939</v>
      </c>
      <c r="C24" s="205">
        <f>'eTable 6. BC and thresh results'!U25</f>
        <v>48593.139751344366</v>
      </c>
      <c r="D24" s="206">
        <f>'eTable 6. BC and thresh results'!V25</f>
        <v>-81355.957622160204</v>
      </c>
      <c r="E24" s="207">
        <f>'eTable 6. BC and thresh results'!L78</f>
        <v>2739.5863752762607</v>
      </c>
      <c r="F24" s="205">
        <f>'eTable 6. BC and thresh results'!U78</f>
        <v>44680.945532034319</v>
      </c>
      <c r="G24" s="206">
        <f>'eTable 6. BC and thresh results'!V78</f>
        <v>-85363.137869493978</v>
      </c>
      <c r="H24" s="207">
        <f>'eTable 6. BC and thresh results'!L131</f>
        <v>1432.2100000000005</v>
      </c>
      <c r="I24" s="205">
        <f>'eTable 6. BC and thresh results'!U131</f>
        <v>-23207.775847056379</v>
      </c>
      <c r="J24" s="206">
        <f>'eTable 6. BC and thresh results'!V131</f>
        <v>-161906.66389845335</v>
      </c>
    </row>
    <row r="25" spans="1:10" ht="15" customHeight="1" x14ac:dyDescent="0.2">
      <c r="A25" s="33" t="s">
        <v>28</v>
      </c>
      <c r="B25" s="204">
        <f>'eTable 6. BC and thresh results'!L26</f>
        <v>1992.5769656755137</v>
      </c>
      <c r="C25" s="205">
        <f>'eTable 6. BC and thresh results'!U26</f>
        <v>62898.597928715979</v>
      </c>
      <c r="D25" s="206">
        <f>'eTable 6. BC and thresh results'!V26</f>
        <v>-59782.434087274953</v>
      </c>
      <c r="E25" s="207">
        <f>'eTable 6. BC and thresh results'!L79</f>
        <v>3088.4942967970464</v>
      </c>
      <c r="F25" s="205">
        <f>'eTable 6. BC and thresh results'!U79</f>
        <v>58705.46952461388</v>
      </c>
      <c r="G25" s="206">
        <f>'eTable 6. BC and thresh results'!V79</f>
        <v>-64077.369454368076</v>
      </c>
      <c r="H25" s="207">
        <f>'eTable 6. BC and thresh results'!L132</f>
        <v>2484.690000000001</v>
      </c>
      <c r="I25" s="205">
        <f>'eTable 6. BC and thresh results'!U132</f>
        <v>-16203.194210563088</v>
      </c>
      <c r="J25" s="206">
        <f>'eTable 6. BC and thresh results'!V132</f>
        <v>-148262.33829479598</v>
      </c>
    </row>
    <row r="26" spans="1:10" ht="15" customHeight="1" x14ac:dyDescent="0.2">
      <c r="A26" s="33" t="s">
        <v>29</v>
      </c>
      <c r="B26" s="204">
        <f>'eTable 6. BC and thresh results'!L27</f>
        <v>346.83099515720266</v>
      </c>
      <c r="C26" s="205">
        <f>'eTable 6. BC and thresh results'!U27</f>
        <v>48362.414294787435</v>
      </c>
      <c r="D26" s="206">
        <f>'eTable 6. BC and thresh results'!V27</f>
        <v>-84648.442231816196</v>
      </c>
      <c r="E26" s="207">
        <f>'eTable 6. BC and thresh results'!L80</f>
        <v>537.58804249366415</v>
      </c>
      <c r="F26" s="205">
        <f>'eTable 6. BC and thresh results'!U80</f>
        <v>44351.5084229938</v>
      </c>
      <c r="G26" s="206">
        <f>'eTable 6. BC and thresh results'!V80</f>
        <v>-88756.730798890727</v>
      </c>
      <c r="H26" s="207">
        <f>'eTable 6. BC and thresh results'!L133</f>
        <v>218.73797481977186</v>
      </c>
      <c r="I26" s="205">
        <f>'eTable 6. BC and thresh results'!U133</f>
        <v>-24200.734625638015</v>
      </c>
      <c r="J26" s="206">
        <f>'eTable 6. BC and thresh results'!V133</f>
        <v>-166182.15468758499</v>
      </c>
    </row>
    <row r="27" spans="1:10" ht="15" customHeight="1" x14ac:dyDescent="0.2">
      <c r="A27" s="33" t="s">
        <v>30</v>
      </c>
      <c r="B27" s="204">
        <f>'eTable 6. BC and thresh results'!L28</f>
        <v>1297.871506854513</v>
      </c>
      <c r="C27" s="205">
        <f>'eTable 6. BC and thresh results'!U28</f>
        <v>60033.621871837888</v>
      </c>
      <c r="D27" s="206">
        <f>'eTable 6. BC and thresh results'!V28</f>
        <v>-101798.12621300478</v>
      </c>
      <c r="E27" s="207">
        <f>'eTable 6. BC and thresh results'!L81</f>
        <v>2011.7008356244953</v>
      </c>
      <c r="F27" s="205">
        <f>'eTable 6. BC and thresh results'!U81</f>
        <v>55113.629618744897</v>
      </c>
      <c r="G27" s="206">
        <f>'eTable 6. BC and thresh results'!V81</f>
        <v>-106837.57330290577</v>
      </c>
      <c r="H27" s="207">
        <f>'eTable 6. BC and thresh results'!L134</f>
        <v>1154.8300000000004</v>
      </c>
      <c r="I27" s="205">
        <f>'eTable 6. BC and thresh results'!U134</f>
        <v>-30766.762329067627</v>
      </c>
      <c r="J27" s="206">
        <f>'eTable 6. BC and thresh results'!V134</f>
        <v>-203602.28475081112</v>
      </c>
    </row>
    <row r="28" spans="1:10" ht="15" customHeight="1" x14ac:dyDescent="0.2">
      <c r="A28" s="33" t="s">
        <v>31</v>
      </c>
      <c r="B28" s="204">
        <f>'eTable 6. BC and thresh results'!L29</f>
        <v>1316.6496839539716</v>
      </c>
      <c r="C28" s="205">
        <f>'eTable 6. BC and thresh results'!U29</f>
        <v>63313.950775028839</v>
      </c>
      <c r="D28" s="206">
        <f>'eTable 6. BC and thresh results'!V29</f>
        <v>-94002.605839988712</v>
      </c>
      <c r="E28" s="207">
        <f>'eTable 6. BC and thresh results'!L82</f>
        <v>2040.807010128656</v>
      </c>
      <c r="F28" s="205">
        <f>'eTable 6. BC and thresh results'!U82</f>
        <v>58334.696185350505</v>
      </c>
      <c r="G28" s="206">
        <f>'eTable 6. BC and thresh results'!V82</f>
        <v>-99102.754124989719</v>
      </c>
      <c r="H28" s="207">
        <f>'eTable 6. BC and thresh results'!L135</f>
        <v>893.09000000000037</v>
      </c>
      <c r="I28" s="205">
        <f>'eTable 6. BC and thresh results'!U135</f>
        <v>-29331.314595869451</v>
      </c>
      <c r="J28" s="206">
        <f>'eTable 6. BC and thresh results'!V135</f>
        <v>-197784.18831308445</v>
      </c>
    </row>
    <row r="29" spans="1:10" ht="15" customHeight="1" x14ac:dyDescent="0.2">
      <c r="A29" s="33" t="s">
        <v>32</v>
      </c>
      <c r="B29" s="204">
        <f>'eTable 6. BC and thresh results'!L30</f>
        <v>3423.4888712193642</v>
      </c>
      <c r="C29" s="205">
        <f>'eTable 6. BC and thresh results'!U30</f>
        <v>42571.627507804951</v>
      </c>
      <c r="D29" s="206">
        <f>'eTable 6. BC and thresh results'!V30</f>
        <v>-101406.43285468598</v>
      </c>
      <c r="E29" s="207">
        <f>'eTable 6. BC and thresh results'!L83</f>
        <v>5306.4077503900144</v>
      </c>
      <c r="F29" s="205">
        <f>'eTable 6. BC and thresh results'!U83</f>
        <v>38665.373317777259</v>
      </c>
      <c r="G29" s="206">
        <f>'eTable 6. BC and thresh results'!V83</f>
        <v>-105407.52885193541</v>
      </c>
      <c r="H29" s="207">
        <f>'eTable 6. BC and thresh results'!L136</f>
        <v>2627.7500000000014</v>
      </c>
      <c r="I29" s="205">
        <f>'eTable 6. BC and thresh results'!U136</f>
        <v>-28059.901849021338</v>
      </c>
      <c r="J29" s="206">
        <f>'eTable 6. BC and thresh results'!V136</f>
        <v>-180774.46775836882</v>
      </c>
    </row>
    <row r="30" spans="1:10" ht="15" customHeight="1" x14ac:dyDescent="0.2">
      <c r="A30" s="33" t="s">
        <v>33</v>
      </c>
      <c r="B30" s="204">
        <f>'eTable 6. BC and thresh results'!L31</f>
        <v>1425.1644634441607</v>
      </c>
      <c r="C30" s="205">
        <f>'eTable 6. BC and thresh results'!U31</f>
        <v>51036.626047727092</v>
      </c>
      <c r="D30" s="206">
        <f>'eTable 6. BC and thresh results'!V31</f>
        <v>-96691.78164534377</v>
      </c>
      <c r="E30" s="207">
        <f>'eTable 6. BC and thresh results'!L84</f>
        <v>2209.004918338449</v>
      </c>
      <c r="F30" s="205">
        <f>'eTable 6. BC and thresh results'!U84</f>
        <v>46691.379250551268</v>
      </c>
      <c r="G30" s="206">
        <f>'eTable 6. BC and thresh results'!V84</f>
        <v>-101142.5287604765</v>
      </c>
      <c r="H30" s="207">
        <f>'eTable 6. BC and thresh results'!L137</f>
        <v>818.57000000000039</v>
      </c>
      <c r="I30" s="205">
        <f>'eTable 6. BC and thresh results'!U137</f>
        <v>-29184.379605831324</v>
      </c>
      <c r="J30" s="206">
        <f>'eTable 6. BC and thresh results'!V137</f>
        <v>-186631.11869753498</v>
      </c>
    </row>
    <row r="31" spans="1:10" ht="15" customHeight="1" x14ac:dyDescent="0.2">
      <c r="A31" s="33" t="s">
        <v>34</v>
      </c>
      <c r="B31" s="204">
        <f>'eTable 6. BC and thresh results'!L32</f>
        <v>1515.3305070005551</v>
      </c>
      <c r="C31" s="205">
        <f>'eTable 6. BC and thresh results'!U32</f>
        <v>47152.539306784536</v>
      </c>
      <c r="D31" s="206">
        <f>'eTable 6. BC and thresh results'!V32</f>
        <v>-80100.915954970289</v>
      </c>
      <c r="E31" s="207">
        <f>'eTable 6. BC and thresh results'!L85</f>
        <v>2348.7622858508603</v>
      </c>
      <c r="F31" s="205">
        <f>'eTable 6. BC and thresh results'!U85</f>
        <v>43426.842139932793</v>
      </c>
      <c r="G31" s="206">
        <f>'eTable 6. BC and thresh results'!V85</f>
        <v>-83917.071099023626</v>
      </c>
      <c r="H31" s="207">
        <f>'eTable 6. BC and thresh results'!L138</f>
        <v>1629.5500000000006</v>
      </c>
      <c r="I31" s="205">
        <f>'eTable 6. BC and thresh results'!U138</f>
        <v>-21255.68918043244</v>
      </c>
      <c r="J31" s="206">
        <f>'eTable 6. BC and thresh results'!V138</f>
        <v>-156841.82643897182</v>
      </c>
    </row>
    <row r="32" spans="1:10" ht="15" customHeight="1" x14ac:dyDescent="0.2">
      <c r="A32" s="33" t="s">
        <v>35</v>
      </c>
      <c r="B32" s="204">
        <f>'eTable 6. BC and thresh results'!L33</f>
        <v>2177.985594236703</v>
      </c>
      <c r="C32" s="205">
        <f>'eTable 6. BC and thresh results'!U33</f>
        <v>51449.776149513636</v>
      </c>
      <c r="D32" s="206">
        <f>'eTable 6. BC and thresh results'!V33</f>
        <v>-85446.623261042376</v>
      </c>
      <c r="E32" s="207">
        <f>'eTable 6. BC and thresh results'!L86</f>
        <v>3375.8776710668899</v>
      </c>
      <c r="F32" s="205">
        <f>'eTable 6. BC and thresh results'!U86</f>
        <v>47495.552918621383</v>
      </c>
      <c r="G32" s="206">
        <f>'eTable 6. BC and thresh results'!V86</f>
        <v>-89496.852962361823</v>
      </c>
      <c r="H32" s="207">
        <f>'eTable 6. BC and thresh results'!L139</f>
        <v>1729.6000000000006</v>
      </c>
      <c r="I32" s="205">
        <f>'eTable 6. BC and thresh results'!U139</f>
        <v>-21037.534154359666</v>
      </c>
      <c r="J32" s="206">
        <f>'eTable 6. BC and thresh results'!V139</f>
        <v>-166777.72393534071</v>
      </c>
    </row>
    <row r="33" spans="1:10" ht="15" customHeight="1" x14ac:dyDescent="0.2">
      <c r="A33" s="33" t="s">
        <v>36</v>
      </c>
      <c r="B33" s="204">
        <f>'eTable 6. BC and thresh results'!L34</f>
        <v>346.44131263579339</v>
      </c>
      <c r="C33" s="205">
        <f>'eTable 6. BC and thresh results'!U34</f>
        <v>63119.123454821158</v>
      </c>
      <c r="D33" s="206">
        <f>'eTable 6. BC and thresh results'!V34</f>
        <v>-77345.854641871119</v>
      </c>
      <c r="E33" s="207">
        <f>'eTable 6. BC and thresh results'!L87</f>
        <v>536.98403458547978</v>
      </c>
      <c r="F33" s="205">
        <f>'eTable 6. BC and thresh results'!U87</f>
        <v>58579.056154907499</v>
      </c>
      <c r="G33" s="206">
        <f>'eTable 6. BC and thresh results'!V87</f>
        <v>-81996.152399580154</v>
      </c>
      <c r="H33" s="207">
        <f>'eTable 6. BC and thresh results'!L140</f>
        <v>230.69000000000008</v>
      </c>
      <c r="I33" s="205">
        <f>'eTable 6. BC and thresh results'!U140</f>
        <v>-22537.178773665015</v>
      </c>
      <c r="J33" s="206">
        <f>'eTable 6. BC and thresh results'!V140</f>
        <v>-173156.21270473101</v>
      </c>
    </row>
    <row r="34" spans="1:10" ht="15" customHeight="1" x14ac:dyDescent="0.2">
      <c r="A34" s="33" t="s">
        <v>37</v>
      </c>
      <c r="B34" s="204">
        <f>'eTable 6. BC and thresh results'!L35</f>
        <v>657.73202874775393</v>
      </c>
      <c r="C34" s="205">
        <f>'eTable 6. BC and thresh results'!U35</f>
        <v>48760.374629899663</v>
      </c>
      <c r="D34" s="206">
        <f>'eTable 6. BC and thresh results'!V35</f>
        <v>-88832.024603909362</v>
      </c>
      <c r="E34" s="207">
        <f>'eTable 6. BC and thresh results'!L88</f>
        <v>1019.4846445590185</v>
      </c>
      <c r="F34" s="205">
        <f>'eTable 6. BC and thresh results'!U88</f>
        <v>44752.202143428825</v>
      </c>
      <c r="G34" s="206">
        <f>'eTable 6. BC and thresh results'!V88</f>
        <v>-92937.513420496107</v>
      </c>
      <c r="H34" s="207">
        <f>'eTable 6. BC and thresh results'!L141</f>
        <v>460.92000000000019</v>
      </c>
      <c r="I34" s="205">
        <f>'eTable 6. BC and thresh results'!U141</f>
        <v>-24171.956885921016</v>
      </c>
      <c r="J34" s="206">
        <f>'eTable 6. BC and thresh results'!V141</f>
        <v>-170728.80632120607</v>
      </c>
    </row>
    <row r="35" spans="1:10" ht="15" customHeight="1" x14ac:dyDescent="0.2">
      <c r="A35" s="33" t="s">
        <v>38</v>
      </c>
      <c r="B35" s="204">
        <f>'eTable 6. BC and thresh results'!L36</f>
        <v>1032.9230611201401</v>
      </c>
      <c r="C35" s="205">
        <f>'eTable 6. BC and thresh results'!U36</f>
        <v>60478.557542609946</v>
      </c>
      <c r="D35" s="206">
        <f>'eTable 6. BC and thresh results'!V36</f>
        <v>-84675.228423110442</v>
      </c>
      <c r="E35" s="207">
        <f>'eTable 6. BC and thresh results'!L89</f>
        <v>1601.0307447362175</v>
      </c>
      <c r="F35" s="205">
        <f>'eTable 6. BC and thresh results'!U89</f>
        <v>56040.23397035728</v>
      </c>
      <c r="G35" s="206">
        <f>'eTable 6. BC and thresh results'!V89</f>
        <v>-89221.312168703051</v>
      </c>
      <c r="H35" s="207">
        <f>'eTable 6. BC and thresh results'!L142</f>
        <v>754.86000000000024</v>
      </c>
      <c r="I35" s="205">
        <f>'eTable 6. BC and thresh results'!U142</f>
        <v>-21951.461256682287</v>
      </c>
      <c r="J35" s="206">
        <f>'eTable 6. BC and thresh results'!V142</f>
        <v>-177031.74883274836</v>
      </c>
    </row>
    <row r="36" spans="1:10" ht="15" customHeight="1" x14ac:dyDescent="0.2">
      <c r="A36" s="33" t="s">
        <v>57</v>
      </c>
      <c r="B36" s="204">
        <f>'eTable 6. BC and thresh results'!L37</f>
        <v>220.65925655525717</v>
      </c>
      <c r="C36" s="205">
        <f>'eTable 6. BC and thresh results'!U37</f>
        <v>61696.773827158409</v>
      </c>
      <c r="D36" s="206">
        <f>'eTable 6. BC and thresh results'!V37</f>
        <v>-98995.173374559061</v>
      </c>
      <c r="E36" s="207">
        <f>'eTable 6. BC and thresh results'!L90</f>
        <v>342.02184766064863</v>
      </c>
      <c r="F36" s="205">
        <f>'eTable 6. BC and thresh results'!U90</f>
        <v>57058.018800947946</v>
      </c>
      <c r="G36" s="206">
        <f>'eTable 6. BC and thresh results'!V90</f>
        <v>-103746.55494490685</v>
      </c>
      <c r="H36" s="207">
        <f>'eTable 6. BC and thresh results'!L143</f>
        <v>186.30000000000007</v>
      </c>
      <c r="I36" s="205">
        <f>'eTable 6. BC and thresh results'!U143</f>
        <v>-24064.703154654213</v>
      </c>
      <c r="J36" s="206">
        <f>'eTable 6. BC and thresh results'!V143</f>
        <v>-195131.42553625032</v>
      </c>
    </row>
    <row r="37" spans="1:10" ht="15" customHeight="1" x14ac:dyDescent="0.2">
      <c r="A37" s="33" t="s">
        <v>58</v>
      </c>
      <c r="B37" s="204">
        <f>'eTable 6. BC and thresh results'!L38</f>
        <v>2104.1083947180691</v>
      </c>
      <c r="C37" s="205">
        <f>'eTable 6. BC and thresh results'!U38</f>
        <v>57084.208161122391</v>
      </c>
      <c r="D37" s="206">
        <f>'eTable 6. BC and thresh results'!V38</f>
        <v>-107333.67001828205</v>
      </c>
      <c r="E37" s="207">
        <f>'eTable 6. BC and thresh results'!L91</f>
        <v>3261.3680118130073</v>
      </c>
      <c r="F37" s="205">
        <f>'eTable 6. BC and thresh results'!U91</f>
        <v>52151.913659439364</v>
      </c>
      <c r="G37" s="206">
        <f>'eTable 6. BC and thresh results'!V91</f>
        <v>-112385.71804892989</v>
      </c>
      <c r="H37" s="207">
        <f>'eTable 6. BC and thresh results'!L144</f>
        <v>1051.846072932067</v>
      </c>
      <c r="I37" s="205">
        <f>'eTable 6. BC and thresh results'!U144</f>
        <v>-32633.644772784315</v>
      </c>
      <c r="J37" s="206">
        <f>'eTable 6. BC and thresh results'!V144</f>
        <v>-208082.81179731595</v>
      </c>
    </row>
    <row r="38" spans="1:10" ht="15" customHeight="1" x14ac:dyDescent="0.2">
      <c r="A38" s="33" t="s">
        <v>56</v>
      </c>
      <c r="B38" s="204">
        <f>'eTable 6. BC and thresh results'!L39</f>
        <v>1002.4969579646017</v>
      </c>
      <c r="C38" s="205">
        <f>'eTable 6. BC and thresh results'!U39</f>
        <v>57580.040782726304</v>
      </c>
      <c r="D38" s="206">
        <f>'eTable 6. BC and thresh results'!V39</f>
        <v>-77065.860335749705</v>
      </c>
      <c r="E38" s="207">
        <f>'eTable 6. BC and thresh results'!L92</f>
        <v>1553.8702848451328</v>
      </c>
      <c r="F38" s="205">
        <f>'eTable 6. BC and thresh results'!U92</f>
        <v>53314.229901665756</v>
      </c>
      <c r="G38" s="206">
        <f>'eTable 6. BC and thresh results'!V92</f>
        <v>-81435.242872300238</v>
      </c>
      <c r="H38" s="207">
        <f>'eTable 6. BC and thresh results'!L145</f>
        <v>692.30000000000018</v>
      </c>
      <c r="I38" s="205">
        <f>'eTable 6. BC and thresh results'!U145</f>
        <v>-21947.563175894207</v>
      </c>
      <c r="J38" s="206">
        <f>'eTable 6. BC and thresh results'!V145</f>
        <v>-166134.13384920073</v>
      </c>
    </row>
    <row r="39" spans="1:10" ht="15" customHeight="1" x14ac:dyDescent="0.2">
      <c r="A39" s="33" t="s">
        <v>55</v>
      </c>
      <c r="B39" s="204">
        <f>'eTable 6. BC and thresh results'!L40</f>
        <v>6018.8658316020337</v>
      </c>
      <c r="C39" s="205">
        <f>'eTable 6. BC and thresh results'!U40</f>
        <v>56023.082455507123</v>
      </c>
      <c r="D39" s="206">
        <f>'eTable 6. BC and thresh results'!V40</f>
        <v>-108458.67246486781</v>
      </c>
      <c r="E39" s="207">
        <f>'eTable 6. BC and thresh results'!L93</f>
        <v>9329.2420389831532</v>
      </c>
      <c r="F39" s="205">
        <f>'eTable 6. BC and thresh results'!U93</f>
        <v>50977.892337487232</v>
      </c>
      <c r="G39" s="206">
        <f>'eTable 6. BC and thresh results'!V93</f>
        <v>-113626.35715832819</v>
      </c>
      <c r="H39" s="207">
        <f>'eTable 6. BC and thresh results'!L146</f>
        <v>4459.9300000000021</v>
      </c>
      <c r="I39" s="205">
        <f>'eTable 6. BC and thresh results'!U146</f>
        <v>-36884.79991496358</v>
      </c>
      <c r="J39" s="206">
        <f>'eTable 6. BC and thresh results'!V146</f>
        <v>-212650.33958328242</v>
      </c>
    </row>
    <row r="40" spans="1:10" ht="15" customHeight="1" x14ac:dyDescent="0.2">
      <c r="A40" s="33" t="s">
        <v>54</v>
      </c>
      <c r="B40" s="204">
        <f>'eTable 6. BC and thresh results'!L41</f>
        <v>3957.9173397442373</v>
      </c>
      <c r="C40" s="205">
        <f>'eTable 6. BC and thresh results'!U41</f>
        <v>48908.099013284947</v>
      </c>
      <c r="D40" s="206">
        <f>'eTable 6. BC and thresh results'!V41</f>
        <v>-84115.808721980007</v>
      </c>
      <c r="E40" s="207">
        <f>'eTable 6. BC and thresh results'!L94</f>
        <v>6134.7718766035678</v>
      </c>
      <c r="F40" s="205">
        <f>'eTable 6. BC and thresh results'!U94</f>
        <v>44909.780333380084</v>
      </c>
      <c r="G40" s="206">
        <f>'eTable 6. BC and thresh results'!V94</f>
        <v>-88211.204486734743</v>
      </c>
      <c r="H40" s="207">
        <f>'eTable 6. BC and thresh results'!L147</f>
        <v>3109.3700000000013</v>
      </c>
      <c r="I40" s="205">
        <f>'eTable 6. BC and thresh results'!U147</f>
        <v>-24687.756243104817</v>
      </c>
      <c r="J40" s="206">
        <f>'eTable 6. BC and thresh results'!V147</f>
        <v>-166654.07571754063</v>
      </c>
    </row>
    <row r="41" spans="1:10" ht="15" customHeight="1" x14ac:dyDescent="0.2">
      <c r="A41" s="33" t="s">
        <v>53</v>
      </c>
      <c r="B41" s="204">
        <f>'eTable 6. BC and thresh results'!L42</f>
        <v>193.65968952734008</v>
      </c>
      <c r="C41" s="205">
        <f>'eTable 6. BC and thresh results'!U42</f>
        <v>45311.711325313161</v>
      </c>
      <c r="D41" s="206">
        <f>'eTable 6. BC and thresh results'!V42</f>
        <v>-134721.01167910866</v>
      </c>
      <c r="E41" s="207">
        <f>'eTable 6. BC and thresh results'!L95</f>
        <v>300.17251876737714</v>
      </c>
      <c r="F41" s="205">
        <f>'eTable 6. BC and thresh results'!U95</f>
        <v>40858.054240146863</v>
      </c>
      <c r="G41" s="206">
        <f>'eTable 6. BC and thresh results'!V95</f>
        <v>-139282.80122728297</v>
      </c>
      <c r="H41" s="207">
        <f>'eTable 6. BC and thresh results'!L148</f>
        <v>156.63000000000008</v>
      </c>
      <c r="I41" s="205">
        <f>'eTable 6. BC and thresh results'!U148</f>
        <v>-37962.312376320988</v>
      </c>
      <c r="J41" s="206">
        <f>'eTable 6. BC and thresh results'!V148</f>
        <v>-227955.83105238251</v>
      </c>
    </row>
    <row r="42" spans="1:10" ht="15" customHeight="1" x14ac:dyDescent="0.2">
      <c r="A42" s="33" t="s">
        <v>39</v>
      </c>
      <c r="B42" s="204">
        <f>'eTable 6. BC and thresh results'!L43</f>
        <v>4107.6261760558864</v>
      </c>
      <c r="C42" s="205">
        <f>'eTable 6. BC and thresh results'!U43</f>
        <v>43904.904431047638</v>
      </c>
      <c r="D42" s="206">
        <f>'eTable 6. BC and thresh results'!V43</f>
        <v>-92536.466716783194</v>
      </c>
      <c r="E42" s="207">
        <f>'eTable 6. BC and thresh results'!L96</f>
        <v>6366.8205728866251</v>
      </c>
      <c r="F42" s="205">
        <f>'eTable 6. BC and thresh results'!U96</f>
        <v>40050.303336714154</v>
      </c>
      <c r="G42" s="206">
        <f>'eTable 6. BC and thresh results'!V96</f>
        <v>-96484.655508209878</v>
      </c>
      <c r="H42" s="207">
        <f>'eTable 6. BC and thresh results'!L149</f>
        <v>2839.1200000000013</v>
      </c>
      <c r="I42" s="205">
        <f>'eTable 6. BC and thresh results'!U149</f>
        <v>-25932.96193676742</v>
      </c>
      <c r="J42" s="206">
        <f>'eTable 6. BC and thresh results'!V149</f>
        <v>-170995.31426076815</v>
      </c>
    </row>
    <row r="43" spans="1:10" ht="15" customHeight="1" x14ac:dyDescent="0.2">
      <c r="A43" s="33" t="s">
        <v>40</v>
      </c>
      <c r="B43" s="204">
        <f>'eTable 6. BC and thresh results'!L44</f>
        <v>1671.3463580463408</v>
      </c>
      <c r="C43" s="205">
        <f>'eTable 6. BC and thresh results'!U44</f>
        <v>46590.995976010003</v>
      </c>
      <c r="D43" s="206">
        <f>'eTable 6. BC and thresh results'!V44</f>
        <v>-106652.82588470027</v>
      </c>
      <c r="E43" s="207">
        <f>'eTable 6. BC and thresh results'!L97</f>
        <v>2590.5868549718289</v>
      </c>
      <c r="F43" s="205">
        <f>'eTable 6. BC and thresh results'!U97</f>
        <v>42539.798338350389</v>
      </c>
      <c r="G43" s="206">
        <f>'eTable 6. BC and thresh results'!V97</f>
        <v>-110802.38448062752</v>
      </c>
      <c r="H43" s="207">
        <f>'eTable 6. BC and thresh results'!L150</f>
        <v>1498.4500000000005</v>
      </c>
      <c r="I43" s="205">
        <f>'eTable 6. BC and thresh results'!U150</f>
        <v>-28329.727240274213</v>
      </c>
      <c r="J43" s="206">
        <f>'eTable 6. BC and thresh results'!V150</f>
        <v>-190634.22690407804</v>
      </c>
    </row>
    <row r="44" spans="1:10" ht="15" customHeight="1" x14ac:dyDescent="0.2">
      <c r="A44" s="33" t="s">
        <v>8</v>
      </c>
      <c r="B44" s="204">
        <f>'eTable 6. BC and thresh results'!L45</f>
        <v>1322.3700485035629</v>
      </c>
      <c r="C44" s="205">
        <f>'eTable 6. BC and thresh results'!U45</f>
        <v>54182.368389706069</v>
      </c>
      <c r="D44" s="206">
        <f>'eTable 6. BC and thresh results'!V45</f>
        <v>-83649.194147413422</v>
      </c>
      <c r="E44" s="207">
        <f>'eTable 6. BC and thresh results'!L98</f>
        <v>2049.6735751805227</v>
      </c>
      <c r="F44" s="205">
        <f>'eTable 6. BC and thresh results'!U98</f>
        <v>49879.439634335067</v>
      </c>
      <c r="G44" s="206">
        <f>'eTable 6. BC and thresh results'!V98</f>
        <v>-88056.595760835349</v>
      </c>
      <c r="H44" s="207">
        <f>'eTable 6. BC and thresh results'!L151</f>
        <v>881.82000000000039</v>
      </c>
      <c r="I44" s="205">
        <f>'eTable 6. BC and thresh results'!U151</f>
        <v>-23885.254671501752</v>
      </c>
      <c r="J44" s="206">
        <f>'eTable 6. BC and thresh results'!V151</f>
        <v>-171340.50248619416</v>
      </c>
    </row>
    <row r="45" spans="1:10" ht="15" customHeight="1" x14ac:dyDescent="0.2">
      <c r="A45" s="33" t="s">
        <v>41</v>
      </c>
      <c r="B45" s="204">
        <f>'eTable 6. BC and thresh results'!L46</f>
        <v>3464.7743933838274</v>
      </c>
      <c r="C45" s="205">
        <f>'eTable 6. BC and thresh results'!U46</f>
        <v>50274.901461381553</v>
      </c>
      <c r="D45" s="206">
        <f>'eTable 6. BC and thresh results'!V46</f>
        <v>-105232.89286708126</v>
      </c>
      <c r="E45" s="207">
        <f>'eTable 6. BC and thresh results'!L99</f>
        <v>5370.4003097449313</v>
      </c>
      <c r="F45" s="205">
        <f>'eTable 6. BC and thresh results'!U99</f>
        <v>45967.344687876779</v>
      </c>
      <c r="G45" s="206">
        <f>'eTable 6. BC and thresh results'!V99</f>
        <v>-109645.034864495</v>
      </c>
      <c r="H45" s="207">
        <f>'eTable 6. BC and thresh results'!L152</f>
        <v>2282.5200000000013</v>
      </c>
      <c r="I45" s="205">
        <f>'eTable 6. BC and thresh results'!U152</f>
        <v>-28857.073377835935</v>
      </c>
      <c r="J45" s="206">
        <f>'eTable 6. BC and thresh results'!V152</f>
        <v>-193998.90374552979</v>
      </c>
    </row>
    <row r="46" spans="1:10" ht="15" customHeight="1" x14ac:dyDescent="0.2">
      <c r="A46" s="33" t="s">
        <v>69</v>
      </c>
      <c r="B46" s="204">
        <f>'eTable 6. BC and thresh results'!L47</f>
        <v>275.25329945456167</v>
      </c>
      <c r="C46" s="205">
        <f>'eTable 6. BC and thresh results'!U47</f>
        <v>50230.597415114171</v>
      </c>
      <c r="D46" s="206">
        <f>'eTable 6. BC and thresh results'!V47</f>
        <v>-89634.265587241141</v>
      </c>
      <c r="E46" s="207">
        <f>'eTable 6. BC and thresh results'!L100</f>
        <v>426.64261415457059</v>
      </c>
      <c r="F46" s="205">
        <f>'eTable 6. BC and thresh results'!U100</f>
        <v>46055.86537205513</v>
      </c>
      <c r="G46" s="206">
        <f>'eTable 6. BC and thresh results'!V100</f>
        <v>-93910.357939273672</v>
      </c>
      <c r="H46" s="207">
        <f>'eTable 6. BC and thresh results'!L153</f>
        <v>188.59457303137179</v>
      </c>
      <c r="I46" s="205">
        <f>'eTable 6. BC and thresh results'!U153</f>
        <v>-26556.181200515963</v>
      </c>
      <c r="J46" s="206">
        <f>'eTable 6. BC and thresh results'!V153</f>
        <v>-175758.01201821113</v>
      </c>
    </row>
    <row r="47" spans="1:10" ht="15" customHeight="1" x14ac:dyDescent="0.2">
      <c r="A47" s="33" t="s">
        <v>50</v>
      </c>
      <c r="B47" s="204">
        <f>'eTable 6. BC and thresh results'!L48</f>
        <v>1976.6943988012631</v>
      </c>
      <c r="C47" s="205">
        <f>'eTable 6. BC and thresh results'!U48</f>
        <v>54438.969289262786</v>
      </c>
      <c r="D47" s="206">
        <f>'eTable 6. BC and thresh results'!V48</f>
        <v>-83031.002863156522</v>
      </c>
      <c r="E47" s="207">
        <f>'eTable 6. BC and thresh results'!L101</f>
        <v>3063.8763181419581</v>
      </c>
      <c r="F47" s="205">
        <f>'eTable 6. BC and thresh results'!U101</f>
        <v>50300.791428121687</v>
      </c>
      <c r="G47" s="206">
        <f>'eTable 6. BC and thresh results'!V101</f>
        <v>-87269.653516866427</v>
      </c>
      <c r="H47" s="207">
        <f>'eTable 6. BC and thresh results'!L154</f>
        <v>1750.0700000000006</v>
      </c>
      <c r="I47" s="205">
        <f>'eTable 6. BC and thresh results'!U154</f>
        <v>-22284.057412186274</v>
      </c>
      <c r="J47" s="206">
        <f>'eTable 6. BC and thresh results'!V154</f>
        <v>-169009.24237948947</v>
      </c>
    </row>
    <row r="48" spans="1:10" ht="15" customHeight="1" x14ac:dyDescent="0.2">
      <c r="A48" s="33" t="s">
        <v>51</v>
      </c>
      <c r="B48" s="204">
        <f>'eTable 6. BC and thresh results'!L49</f>
        <v>313.03206060342194</v>
      </c>
      <c r="C48" s="205">
        <f>'eTable 6. BC and thresh results'!U49</f>
        <v>58344.776614281145</v>
      </c>
      <c r="D48" s="206">
        <f>'eTable 6. BC and thresh results'!V49</f>
        <v>-80830.478108710027</v>
      </c>
      <c r="E48" s="207">
        <f>'eTable 6. BC and thresh results'!L102</f>
        <v>485.19969393530403</v>
      </c>
      <c r="F48" s="205">
        <f>'eTable 6. BC and thresh results'!U102</f>
        <v>54190.411392249487</v>
      </c>
      <c r="G48" s="206">
        <f>'eTable 6. BC and thresh results'!V102</f>
        <v>-85085.709143960514</v>
      </c>
      <c r="H48" s="207">
        <f>'eTable 6. BC and thresh results'!L155</f>
        <v>216.66000000000008</v>
      </c>
      <c r="I48" s="205">
        <f>'eTable 6. BC and thresh results'!U155</f>
        <v>-19315.463554832419</v>
      </c>
      <c r="J48" s="206">
        <f>'eTable 6. BC and thresh results'!V155</f>
        <v>-167782.13482173524</v>
      </c>
    </row>
    <row r="49" spans="1:11" ht="15" customHeight="1" x14ac:dyDescent="0.2">
      <c r="A49" s="33" t="s">
        <v>42</v>
      </c>
      <c r="B49" s="204">
        <f>'eTable 6. BC and thresh results'!L50</f>
        <v>2610.5328741853959</v>
      </c>
      <c r="C49" s="205">
        <f>'eTable 6. BC and thresh results'!U50</f>
        <v>59183.140574884783</v>
      </c>
      <c r="D49" s="206">
        <f>'eTable 6. BC and thresh results'!V50</f>
        <v>-84166.485774850938</v>
      </c>
      <c r="E49" s="207">
        <f>'eTable 6. BC and thresh results'!L103</f>
        <v>4046.3259549873637</v>
      </c>
      <c r="F49" s="205">
        <f>'eTable 6. BC and thresh results'!U103</f>
        <v>54836.444937220265</v>
      </c>
      <c r="G49" s="206">
        <f>'eTable 6. BC and thresh results'!V103</f>
        <v>-88618.716907561116</v>
      </c>
      <c r="H49" s="207">
        <f>'eTable 6. BC and thresh results'!L156</f>
        <v>2287.3500000000013</v>
      </c>
      <c r="I49" s="205">
        <f>'eTable 6. BC and thresh results'!U156</f>
        <v>-22816.016139379466</v>
      </c>
      <c r="J49" s="206">
        <f>'eTable 6. BC and thresh results'!V156</f>
        <v>-175887.21428183152</v>
      </c>
    </row>
    <row r="50" spans="1:11" ht="15" customHeight="1" x14ac:dyDescent="0.2">
      <c r="A50" s="33" t="s">
        <v>43</v>
      </c>
      <c r="B50" s="204">
        <f>'eTable 6. BC and thresh results'!L51</f>
        <v>12448.278408078368</v>
      </c>
      <c r="C50" s="205">
        <f>'eTable 6. BC and thresh results'!U51</f>
        <v>59345.314691186737</v>
      </c>
      <c r="D50" s="206">
        <f>'eTable 6. BC and thresh results'!V51</f>
        <v>-102949.20907748805</v>
      </c>
      <c r="E50" s="207">
        <f>'eTable 6. BC and thresh results'!L104</f>
        <v>19294.831532521472</v>
      </c>
      <c r="F50" s="205">
        <f>'eTable 6. BC and thresh results'!U104</f>
        <v>54693.650875697182</v>
      </c>
      <c r="G50" s="206">
        <f>'eTable 6. BC and thresh results'!V104</f>
        <v>-107713.81285576223</v>
      </c>
      <c r="H50" s="207">
        <f>'eTable 6. BC and thresh results'!L157</f>
        <v>9834.8000000000029</v>
      </c>
      <c r="I50" s="205">
        <f>'eTable 6. BC and thresh results'!U157</f>
        <v>-28515.547375766197</v>
      </c>
      <c r="J50" s="206">
        <f>'eTable 6. BC and thresh results'!V157</f>
        <v>-201213.71738689099</v>
      </c>
    </row>
    <row r="51" spans="1:11" ht="15" customHeight="1" x14ac:dyDescent="0.2">
      <c r="A51" s="33" t="s">
        <v>44</v>
      </c>
      <c r="B51" s="204">
        <f>'eTable 6. BC and thresh results'!L52</f>
        <v>1100.4992190109849</v>
      </c>
      <c r="C51" s="205">
        <f>'eTable 6. BC and thresh results'!U52</f>
        <v>60661.71848567672</v>
      </c>
      <c r="D51" s="206">
        <f>'eTable 6. BC and thresh results'!V52</f>
        <v>-86036.855339805828</v>
      </c>
      <c r="E51" s="207">
        <f>'eTable 6. BC and thresh results'!L105</f>
        <v>1705.7737894670267</v>
      </c>
      <c r="F51" s="205">
        <f>'eTable 6. BC and thresh results'!U105</f>
        <v>56041.568306585272</v>
      </c>
      <c r="G51" s="206">
        <f>'eTable 6. BC and thresh results'!V105</f>
        <v>-90769.180347084213</v>
      </c>
      <c r="H51" s="207">
        <f>'eTable 6. BC and thresh results'!L158</f>
        <v>470.12000000000023</v>
      </c>
      <c r="I51" s="205">
        <f>'eTable 6. BC and thresh results'!U158</f>
        <v>-24987.357942351548</v>
      </c>
      <c r="J51" s="206">
        <f>'eTable 6. BC and thresh results'!V158</f>
        <v>-182019.09640673242</v>
      </c>
    </row>
    <row r="52" spans="1:11" ht="15" customHeight="1" x14ac:dyDescent="0.2">
      <c r="A52" s="33" t="s">
        <v>45</v>
      </c>
      <c r="B52" s="204">
        <f>'eTable 6. BC and thresh results'!L53</f>
        <v>135.10111264517175</v>
      </c>
      <c r="C52" s="205">
        <f>'eTable 6. BC and thresh results'!U53</f>
        <v>53681.532291702613</v>
      </c>
      <c r="D52" s="206">
        <f>'eTable 6. BC and thresh results'!V53</f>
        <v>-88919.362791266729</v>
      </c>
      <c r="E52" s="207">
        <f>'eTable 6. BC and thresh results'!L106</f>
        <v>209.40672460001622</v>
      </c>
      <c r="F52" s="205">
        <f>'eTable 6. BC and thresh results'!U106</f>
        <v>49322.44098985719</v>
      </c>
      <c r="G52" s="206">
        <f>'eTable 6. BC and thresh results'!V106</f>
        <v>-93384.290548396297</v>
      </c>
      <c r="H52" s="207">
        <f>'eTable 6. BC and thresh results'!L159</f>
        <v>137.31000000000006</v>
      </c>
      <c r="I52" s="205">
        <f>'eTable 6. BC and thresh results'!U159</f>
        <v>-26022.345734045732</v>
      </c>
      <c r="J52" s="206">
        <f>'eTable 6. BC and thresh results'!V159</f>
        <v>-178372.53604594554</v>
      </c>
    </row>
    <row r="53" spans="1:11" ht="15" customHeight="1" x14ac:dyDescent="0.2">
      <c r="A53" s="33" t="s">
        <v>46</v>
      </c>
      <c r="B53" s="204">
        <f>'eTable 6. BC and thresh results'!L54</f>
        <v>2067.6464119685638</v>
      </c>
      <c r="C53" s="205">
        <f>'eTable 6. BC and thresh results'!U54</f>
        <v>62059.689249964074</v>
      </c>
      <c r="D53" s="206">
        <f>'eTable 6. BC and thresh results'!V54</f>
        <v>-91654.075284719584</v>
      </c>
      <c r="E53" s="207">
        <f>'eTable 6. BC and thresh results'!L107</f>
        <v>3204.8519385512741</v>
      </c>
      <c r="F53" s="205">
        <f>'eTable 6. BC and thresh results'!U107</f>
        <v>57357.007217222366</v>
      </c>
      <c r="G53" s="206">
        <f>'eTable 6. BC and thresh results'!V107</f>
        <v>-96470.935975858127</v>
      </c>
      <c r="H53" s="207">
        <f>'eTable 6. BC and thresh results'!L160</f>
        <v>1856.7900000000006</v>
      </c>
      <c r="I53" s="205">
        <f>'eTable 6. BC and thresh results'!U160</f>
        <v>-25362.720659144794</v>
      </c>
      <c r="J53" s="206">
        <f>'eTable 6. BC and thresh results'!V160</f>
        <v>-189594.23587401633</v>
      </c>
    </row>
    <row r="54" spans="1:11" ht="15" customHeight="1" x14ac:dyDescent="0.2">
      <c r="A54" s="33" t="s">
        <v>47</v>
      </c>
      <c r="B54" s="204">
        <f>'eTable 6. BC and thresh results'!L55</f>
        <v>2139.8077191743037</v>
      </c>
      <c r="C54" s="205">
        <f>'eTable 6. BC and thresh results'!U55</f>
        <v>62891.664718194988</v>
      </c>
      <c r="D54" s="206">
        <f>'eTable 6. BC and thresh results'!V55</f>
        <v>-95756.751157897219</v>
      </c>
      <c r="E54" s="207">
        <f>'eTable 6. BC and thresh results'!L108</f>
        <v>3316.701964720171</v>
      </c>
      <c r="F54" s="205">
        <f>'eTable 6. BC and thresh results'!U108</f>
        <v>58029.171351283985</v>
      </c>
      <c r="G54" s="206">
        <f>'eTable 6. BC and thresh results'!V108</f>
        <v>-100737.30331875426</v>
      </c>
      <c r="H54" s="207">
        <f>'eTable 6. BC and thresh results'!L161</f>
        <v>1474.7600000000007</v>
      </c>
      <c r="I54" s="205">
        <f>'eTable 6. BC and thresh results'!U161</f>
        <v>-28207.619592277755</v>
      </c>
      <c r="J54" s="206">
        <f>'eTable 6. BC and thresh results'!V161</f>
        <v>-197731.21107266663</v>
      </c>
    </row>
    <row r="55" spans="1:11" ht="15" customHeight="1" x14ac:dyDescent="0.2">
      <c r="A55" s="33" t="s">
        <v>52</v>
      </c>
      <c r="B55" s="204">
        <f>'eTable 6. BC and thresh results'!L56</f>
        <v>641.10405205560483</v>
      </c>
      <c r="C55" s="205">
        <f>'eTable 6. BC and thresh results'!U56</f>
        <v>49441.667192935354</v>
      </c>
      <c r="D55" s="206">
        <f>'eTable 6. BC and thresh results'!V56</f>
        <v>-79585.689081541612</v>
      </c>
      <c r="E55" s="207">
        <f>'eTable 6. BC and thresh results'!L109</f>
        <v>993.71128068618748</v>
      </c>
      <c r="F55" s="205">
        <f>'eTable 6. BC and thresh results'!U109</f>
        <v>45528.399534099801</v>
      </c>
      <c r="G55" s="206">
        <f>'eTable 6. BC and thresh results'!V109</f>
        <v>-83593.968830950718</v>
      </c>
      <c r="H55" s="207">
        <f>'eTable 6. BC and thresh results'!L162</f>
        <v>399.89585333097915</v>
      </c>
      <c r="I55" s="205">
        <f>'eTable 6. BC and thresh results'!U162</f>
        <v>-21956.255197421066</v>
      </c>
      <c r="J55" s="206">
        <f>'eTable 6. BC and thresh results'!V162</f>
        <v>-159735.80294346958</v>
      </c>
    </row>
    <row r="56" spans="1:11" ht="15" customHeight="1" x14ac:dyDescent="0.2">
      <c r="A56" s="33" t="s">
        <v>48</v>
      </c>
      <c r="B56" s="204">
        <f>'eTable 6. BC and thresh results'!L57</f>
        <v>1721.451562791387</v>
      </c>
      <c r="C56" s="205">
        <f>'eTable 6. BC and thresh results'!U57</f>
        <v>48747.650050585697</v>
      </c>
      <c r="D56" s="206">
        <f>'eTable 6. BC and thresh results'!V57</f>
        <v>-91129.612789542633</v>
      </c>
      <c r="E56" s="207">
        <f>'eTable 6. BC and thresh results'!L110</f>
        <v>2668.2499223266495</v>
      </c>
      <c r="F56" s="205">
        <f>'eTable 6. BC and thresh results'!U110</f>
        <v>44602.632713273131</v>
      </c>
      <c r="G56" s="206">
        <f>'eTable 6. BC and thresh results'!V110</f>
        <v>-95375.268978325679</v>
      </c>
      <c r="H56" s="207">
        <f>'eTable 6. BC and thresh results'!L163</f>
        <v>1199.6800000000005</v>
      </c>
      <c r="I56" s="205">
        <f>'eTable 6. BC and thresh results'!U163</f>
        <v>-27264.322156131242</v>
      </c>
      <c r="J56" s="206">
        <f>'eTable 6. BC and thresh results'!V163</f>
        <v>-176412.09459384187</v>
      </c>
    </row>
    <row r="57" spans="1:11" ht="15" customHeight="1" x14ac:dyDescent="0.2">
      <c r="A57" s="23" t="s">
        <v>49</v>
      </c>
      <c r="B57" s="208">
        <f>'eTable 6. BC and thresh results'!L58</f>
        <v>169.36981014809936</v>
      </c>
      <c r="C57" s="209">
        <f>'eTable 6. BC and thresh results'!U58</f>
        <v>63150.653016160511</v>
      </c>
      <c r="D57" s="210">
        <f>'eTable 6. BC and thresh results'!V58</f>
        <v>-72757.170057852418</v>
      </c>
      <c r="E57" s="211">
        <f>'eTable 6. BC and thresh results'!L111</f>
        <v>262.52320572955398</v>
      </c>
      <c r="F57" s="209">
        <f>'eTable 6. BC and thresh results'!U111</f>
        <v>58838.20286224455</v>
      </c>
      <c r="G57" s="210">
        <f>'eTable 6. BC and thresh results'!V111</f>
        <v>-77174.32424439257</v>
      </c>
      <c r="H57" s="211">
        <f>'eTable 6. BC and thresh results'!L164</f>
        <v>135.47000000000006</v>
      </c>
      <c r="I57" s="209">
        <f>'eTable 6. BC and thresh results'!U164</f>
        <v>-17434.015230016554</v>
      </c>
      <c r="J57" s="210">
        <f>'eTable 6. BC and thresh results'!V164</f>
        <v>-162986.81859906821</v>
      </c>
    </row>
    <row r="58" spans="1:11" x14ac:dyDescent="0.2">
      <c r="C58" s="212"/>
      <c r="D58" s="212"/>
      <c r="E58" s="212"/>
      <c r="F58" s="212"/>
      <c r="G58" s="212"/>
      <c r="H58" s="212"/>
      <c r="I58" s="212"/>
      <c r="J58" s="212"/>
    </row>
    <row r="59" spans="1:11" x14ac:dyDescent="0.2">
      <c r="A59" s="10" t="s">
        <v>145</v>
      </c>
      <c r="B59" s="213"/>
      <c r="C59" s="214">
        <f>MIN(C7:C57)</f>
        <v>42571.627507804951</v>
      </c>
      <c r="D59" s="212">
        <f t="shared" ref="D59:J59" si="0">MIN(D7:D57)</f>
        <v>-134721.01167910866</v>
      </c>
      <c r="E59" s="212"/>
      <c r="F59" s="214">
        <f t="shared" si="0"/>
        <v>38665.373317777259</v>
      </c>
      <c r="G59" s="212">
        <f t="shared" si="0"/>
        <v>-139282.80122728297</v>
      </c>
      <c r="H59" s="212"/>
      <c r="I59" s="215">
        <f t="shared" si="0"/>
        <v>-37962.312376320988</v>
      </c>
      <c r="J59" s="215">
        <f t="shared" si="0"/>
        <v>-227955.83105238251</v>
      </c>
      <c r="K59" s="194"/>
    </row>
    <row r="60" spans="1:11" x14ac:dyDescent="0.2">
      <c r="A60" s="10" t="s">
        <v>146</v>
      </c>
      <c r="B60" s="213"/>
      <c r="C60" s="214">
        <f>MAX(C7:C57)</f>
        <v>85742.348575969212</v>
      </c>
      <c r="D60" s="212">
        <f t="shared" ref="D60:J60" si="1">MAX(D7:D57)</f>
        <v>-59782.434087274953</v>
      </c>
      <c r="E60" s="212"/>
      <c r="F60" s="214">
        <f t="shared" si="1"/>
        <v>80164.295625271392</v>
      </c>
      <c r="G60" s="212">
        <f t="shared" si="1"/>
        <v>-64077.369454368076</v>
      </c>
      <c r="H60" s="212"/>
      <c r="I60" s="214">
        <f t="shared" si="1"/>
        <v>-16203.194210563088</v>
      </c>
      <c r="J60" s="214">
        <f t="shared" si="1"/>
        <v>-148262.33829479598</v>
      </c>
      <c r="K60" s="195"/>
    </row>
    <row r="61" spans="1:11" x14ac:dyDescent="0.2">
      <c r="K61" s="42"/>
    </row>
  </sheetData>
  <mergeCells count="3">
    <mergeCell ref="B4:D4"/>
    <mergeCell ref="E4:G4"/>
    <mergeCell ref="H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zoomScale="90" zoomScaleNormal="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140625" style="127"/>
    <col min="2" max="2" width="23.85546875" style="2" customWidth="1"/>
    <col min="3" max="3" width="10.28515625" style="2" customWidth="1"/>
    <col min="4" max="4" width="18.85546875" style="2" bestFit="1" customWidth="1"/>
    <col min="5" max="6" width="17.42578125" style="2" customWidth="1"/>
    <col min="7" max="14" width="12.7109375" style="2" customWidth="1"/>
    <col min="15" max="15" width="12.7109375" style="127" customWidth="1"/>
    <col min="16" max="16" width="12.7109375" style="2" customWidth="1"/>
    <col min="17" max="17" width="11.5703125" style="2" bestFit="1" customWidth="1"/>
    <col min="18" max="16384" width="9.140625" style="2"/>
  </cols>
  <sheetData>
    <row r="1" spans="1:20" s="4" customFormat="1" ht="18.75" x14ac:dyDescent="0.3">
      <c r="A1" s="155" t="s">
        <v>294</v>
      </c>
    </row>
    <row r="2" spans="1:20" s="4" customFormat="1" ht="15" customHeight="1" x14ac:dyDescent="0.3">
      <c r="A2" s="155"/>
    </row>
    <row r="3" spans="1:20" s="1" customFormat="1" ht="15" customHeight="1" x14ac:dyDescent="0.25">
      <c r="A3" s="4"/>
      <c r="B3" s="45"/>
      <c r="C3" s="45"/>
      <c r="D3" s="45"/>
      <c r="E3" s="45"/>
      <c r="F3" s="45"/>
      <c r="G3" s="45"/>
      <c r="H3" s="45"/>
      <c r="I3" s="45"/>
      <c r="J3" s="45"/>
      <c r="K3" s="45"/>
      <c r="L3" s="45"/>
      <c r="M3" s="45"/>
      <c r="N3" s="45"/>
      <c r="O3" s="45"/>
      <c r="R3" s="13"/>
      <c r="S3" s="13"/>
      <c r="T3" s="13"/>
    </row>
    <row r="4" spans="1:20" s="1" customFormat="1" ht="15" customHeight="1" x14ac:dyDescent="0.25">
      <c r="A4" s="4"/>
      <c r="B4" s="92" t="s">
        <v>81</v>
      </c>
      <c r="C4" s="93"/>
      <c r="D4" s="93"/>
      <c r="E4" s="93"/>
      <c r="F4" s="93"/>
      <c r="G4" s="93"/>
      <c r="H4" s="93"/>
      <c r="I4" s="93"/>
      <c r="J4" s="93"/>
      <c r="K4" s="93"/>
      <c r="L4" s="93"/>
      <c r="M4" s="94"/>
      <c r="N4" s="45"/>
      <c r="O4" s="45"/>
      <c r="R4" s="13"/>
      <c r="S4" s="13"/>
      <c r="T4" s="13"/>
    </row>
    <row r="5" spans="1:20" s="1" customFormat="1" ht="84" x14ac:dyDescent="0.25">
      <c r="A5" s="4"/>
      <c r="B5" s="84" t="s">
        <v>79</v>
      </c>
      <c r="C5" s="85" t="s">
        <v>85</v>
      </c>
      <c r="D5" s="85" t="s">
        <v>84</v>
      </c>
      <c r="E5" s="85" t="s">
        <v>167</v>
      </c>
      <c r="F5" s="85" t="s">
        <v>251</v>
      </c>
      <c r="G5" s="85" t="s">
        <v>298</v>
      </c>
      <c r="H5" s="85" t="s">
        <v>171</v>
      </c>
      <c r="I5" s="85" t="s">
        <v>264</v>
      </c>
      <c r="J5" s="86" t="s">
        <v>263</v>
      </c>
      <c r="K5" s="86" t="s">
        <v>265</v>
      </c>
      <c r="L5" s="86" t="s">
        <v>266</v>
      </c>
      <c r="M5" s="87" t="s">
        <v>267</v>
      </c>
      <c r="N5" s="15"/>
      <c r="O5" s="4"/>
      <c r="Q5" s="13"/>
      <c r="R5" s="13"/>
      <c r="S5" s="13"/>
    </row>
    <row r="6" spans="1:20" s="21" customFormat="1" ht="15" customHeight="1" x14ac:dyDescent="0.25">
      <c r="A6" s="175"/>
      <c r="B6" s="35" t="s">
        <v>88</v>
      </c>
      <c r="C6" s="81" t="s">
        <v>122</v>
      </c>
      <c r="D6" s="505" t="s">
        <v>170</v>
      </c>
      <c r="E6" s="499" t="s">
        <v>231</v>
      </c>
      <c r="F6" s="499" t="s">
        <v>198</v>
      </c>
      <c r="G6" s="499" t="s">
        <v>202</v>
      </c>
      <c r="H6" s="499" t="s">
        <v>127</v>
      </c>
      <c r="I6" s="499" t="s">
        <v>162</v>
      </c>
      <c r="J6" s="78">
        <v>0.17399999999999999</v>
      </c>
      <c r="K6" s="78">
        <v>9.9000000000000005E-2</v>
      </c>
      <c r="L6" s="79">
        <f>K6/J6</f>
        <v>0.56896551724137934</v>
      </c>
      <c r="M6" s="80">
        <f>1-L6</f>
        <v>0.43103448275862066</v>
      </c>
      <c r="N6" s="176"/>
      <c r="O6" s="175"/>
      <c r="Q6" s="82"/>
      <c r="R6" s="42"/>
      <c r="S6" s="20"/>
    </row>
    <row r="7" spans="1:20" s="21" customFormat="1" ht="15" customHeight="1" x14ac:dyDescent="0.25">
      <c r="A7" s="175"/>
      <c r="B7" s="23" t="s">
        <v>90</v>
      </c>
      <c r="C7" s="12" t="s">
        <v>121</v>
      </c>
      <c r="D7" s="503"/>
      <c r="E7" s="500"/>
      <c r="F7" s="500"/>
      <c r="G7" s="500"/>
      <c r="H7" s="500"/>
      <c r="I7" s="500"/>
      <c r="J7" s="26">
        <f>J6</f>
        <v>0.17399999999999999</v>
      </c>
      <c r="K7" s="26">
        <v>8.4000000000000005E-2</v>
      </c>
      <c r="L7" s="77">
        <f>L6*(K7/0.144)</f>
        <v>0.33189655172413796</v>
      </c>
      <c r="M7" s="58">
        <f>1-L7</f>
        <v>0.6681034482758621</v>
      </c>
      <c r="N7" s="10"/>
      <c r="O7" s="175"/>
      <c r="Q7" s="20"/>
      <c r="R7" s="13"/>
      <c r="S7" s="22"/>
    </row>
    <row r="8" spans="1:20" s="1" customFormat="1" ht="15" customHeight="1" x14ac:dyDescent="0.25">
      <c r="A8" s="4"/>
      <c r="B8" s="52" t="s">
        <v>80</v>
      </c>
      <c r="C8" s="55" t="s">
        <v>156</v>
      </c>
      <c r="D8" s="53" t="s">
        <v>169</v>
      </c>
      <c r="E8" s="54" t="s">
        <v>168</v>
      </c>
      <c r="F8" s="53" t="s">
        <v>160</v>
      </c>
      <c r="G8" s="56" t="s">
        <v>201</v>
      </c>
      <c r="H8" s="54" t="s">
        <v>126</v>
      </c>
      <c r="I8" s="54" t="s">
        <v>161</v>
      </c>
      <c r="J8" s="57">
        <f>1-0.58</f>
        <v>0.42000000000000004</v>
      </c>
      <c r="K8" s="57">
        <f>1-0.81</f>
        <v>0.18999999999999995</v>
      </c>
      <c r="L8" s="77">
        <f>K8/J8</f>
        <v>0.45238095238095222</v>
      </c>
      <c r="M8" s="58">
        <f>1-L8</f>
        <v>0.54761904761904778</v>
      </c>
      <c r="N8" s="15"/>
      <c r="O8" s="4"/>
      <c r="Q8" s="18"/>
      <c r="R8" s="17"/>
      <c r="S8" s="16"/>
    </row>
    <row r="9" spans="1:20" s="1" customFormat="1" ht="15" customHeight="1" x14ac:dyDescent="0.25">
      <c r="A9" s="4"/>
      <c r="C9" s="10"/>
      <c r="D9" s="15"/>
      <c r="E9" s="15"/>
      <c r="F9" s="15"/>
      <c r="G9" s="15"/>
      <c r="H9" s="15"/>
      <c r="I9" s="15"/>
      <c r="J9" s="15"/>
      <c r="K9" s="15"/>
      <c r="L9" s="15"/>
      <c r="M9" s="15"/>
      <c r="N9" s="15"/>
      <c r="O9" s="15"/>
      <c r="R9" s="13"/>
      <c r="S9" s="13"/>
      <c r="T9" s="13"/>
    </row>
    <row r="10" spans="1:20" s="1" customFormat="1" ht="15" customHeight="1" x14ac:dyDescent="0.25">
      <c r="A10" s="4"/>
      <c r="B10" s="91" t="s">
        <v>82</v>
      </c>
      <c r="C10" s="95"/>
      <c r="D10" s="46"/>
      <c r="E10" s="46"/>
      <c r="F10" s="46"/>
      <c r="G10" s="46"/>
      <c r="H10" s="46"/>
      <c r="I10" s="46"/>
      <c r="J10" s="46"/>
      <c r="K10" s="46"/>
      <c r="L10" s="46"/>
      <c r="M10" s="51"/>
      <c r="N10" s="15"/>
      <c r="O10" s="15"/>
      <c r="R10" s="13"/>
      <c r="S10" s="13"/>
      <c r="T10" s="13"/>
    </row>
    <row r="11" spans="1:20" s="1" customFormat="1" ht="48.75" x14ac:dyDescent="0.25">
      <c r="A11" s="4"/>
      <c r="B11" s="96" t="s">
        <v>79</v>
      </c>
      <c r="C11" s="97" t="s">
        <v>113</v>
      </c>
      <c r="D11" s="97" t="s">
        <v>84</v>
      </c>
      <c r="E11" s="97" t="s">
        <v>111</v>
      </c>
      <c r="F11" s="97" t="s">
        <v>110</v>
      </c>
      <c r="G11" s="97" t="s">
        <v>89</v>
      </c>
      <c r="H11" s="97" t="s">
        <v>124</v>
      </c>
      <c r="I11" s="97" t="s">
        <v>158</v>
      </c>
      <c r="J11" s="97" t="s">
        <v>112</v>
      </c>
      <c r="K11" s="97" t="s">
        <v>159</v>
      </c>
      <c r="L11" s="97" t="s">
        <v>196</v>
      </c>
      <c r="M11" s="98" t="s">
        <v>197</v>
      </c>
      <c r="N11" s="15"/>
      <c r="O11" s="4"/>
      <c r="P11" s="13"/>
      <c r="Q11" s="13"/>
      <c r="R11" s="13"/>
    </row>
    <row r="12" spans="1:20" s="1" customFormat="1" ht="15" customHeight="1" x14ac:dyDescent="0.25">
      <c r="A12" s="4"/>
      <c r="B12" s="35" t="s">
        <v>88</v>
      </c>
      <c r="C12" s="504" t="s">
        <v>157</v>
      </c>
      <c r="D12" s="502" t="s">
        <v>200</v>
      </c>
      <c r="E12" s="499" t="s">
        <v>199</v>
      </c>
      <c r="F12" s="501">
        <v>0.03</v>
      </c>
      <c r="G12" s="499">
        <v>2007</v>
      </c>
      <c r="H12" s="499" t="s">
        <v>23</v>
      </c>
      <c r="I12" s="9">
        <v>8512</v>
      </c>
      <c r="J12" s="499" t="s">
        <v>203</v>
      </c>
      <c r="K12" s="497" t="s">
        <v>204</v>
      </c>
      <c r="L12" s="9">
        <f>I12-(I12*(1421695/18100194))</f>
        <v>7843.4177825939323</v>
      </c>
      <c r="M12" s="88">
        <f>I12</f>
        <v>8512</v>
      </c>
      <c r="N12" s="159"/>
      <c r="O12" s="4"/>
      <c r="P12" s="13"/>
      <c r="Q12" s="13"/>
      <c r="R12" s="13"/>
    </row>
    <row r="13" spans="1:20" s="1" customFormat="1" ht="15" customHeight="1" x14ac:dyDescent="0.25">
      <c r="A13" s="4"/>
      <c r="B13" s="23" t="s">
        <v>90</v>
      </c>
      <c r="C13" s="500"/>
      <c r="D13" s="503"/>
      <c r="E13" s="500"/>
      <c r="F13" s="500"/>
      <c r="G13" s="500"/>
      <c r="H13" s="500"/>
      <c r="I13" s="11">
        <v>12719</v>
      </c>
      <c r="J13" s="500"/>
      <c r="K13" s="498"/>
      <c r="L13" s="11">
        <f>I13-(I13*(1421695+897300)/(18100194+10674231))</f>
        <v>11693.947460983147</v>
      </c>
      <c r="M13" s="89">
        <f>I13</f>
        <v>12719</v>
      </c>
      <c r="N13" s="159"/>
      <c r="O13" s="4"/>
      <c r="P13" s="13"/>
      <c r="Q13" s="13"/>
      <c r="R13" s="42"/>
    </row>
    <row r="14" spans="1:20" s="1" customFormat="1" ht="15" customHeight="1" x14ac:dyDescent="0.25">
      <c r="A14" s="4"/>
      <c r="B14" s="52" t="s">
        <v>80</v>
      </c>
      <c r="C14" s="53" t="s">
        <v>214</v>
      </c>
      <c r="D14" s="53" t="s">
        <v>215</v>
      </c>
      <c r="E14" s="76" t="s">
        <v>232</v>
      </c>
      <c r="F14" s="59">
        <v>0</v>
      </c>
      <c r="G14" s="122">
        <v>2010</v>
      </c>
      <c r="H14" s="75" t="s">
        <v>216</v>
      </c>
      <c r="I14" s="74">
        <f>353.7*25</f>
        <v>8842.5</v>
      </c>
      <c r="J14" s="121" t="s">
        <v>217</v>
      </c>
      <c r="K14" s="74" t="s">
        <v>123</v>
      </c>
      <c r="L14" s="74">
        <f>I14</f>
        <v>8842.5</v>
      </c>
      <c r="M14" s="90">
        <f>I14</f>
        <v>8842.5</v>
      </c>
      <c r="N14" s="15"/>
      <c r="O14" s="4"/>
      <c r="P14" s="18"/>
      <c r="Q14" s="17"/>
      <c r="R14" s="16"/>
    </row>
    <row r="15" spans="1:20" s="1" customFormat="1" ht="15" customHeight="1" x14ac:dyDescent="0.25">
      <c r="A15" s="4"/>
      <c r="B15" s="102" t="s">
        <v>268</v>
      </c>
      <c r="C15" s="31"/>
      <c r="D15" s="31"/>
      <c r="E15" s="103"/>
      <c r="F15" s="99"/>
      <c r="G15" s="103"/>
      <c r="H15" s="104"/>
      <c r="I15" s="104"/>
      <c r="J15" s="105"/>
      <c r="K15" s="104"/>
      <c r="L15" s="104"/>
      <c r="M15" s="106"/>
      <c r="N15" s="159"/>
      <c r="O15" s="44"/>
      <c r="R15" s="13"/>
      <c r="S15" s="13"/>
      <c r="T15" s="42"/>
    </row>
    <row r="16" spans="1:20" s="1" customFormat="1" ht="15" customHeight="1" x14ac:dyDescent="0.25">
      <c r="A16" s="4"/>
      <c r="B16" s="107" t="s">
        <v>125</v>
      </c>
      <c r="C16" s="15"/>
      <c r="D16" s="15"/>
      <c r="E16" s="10"/>
      <c r="F16" s="100"/>
      <c r="G16" s="10"/>
      <c r="H16" s="101"/>
      <c r="I16" s="101"/>
      <c r="J16" s="9"/>
      <c r="K16" s="101"/>
      <c r="L16" s="101"/>
      <c r="M16" s="108"/>
      <c r="N16" s="159"/>
      <c r="O16" s="44"/>
      <c r="R16" s="13"/>
      <c r="S16" s="13"/>
      <c r="T16" s="42"/>
    </row>
    <row r="17" spans="1:20" s="1" customFormat="1" ht="15" customHeight="1" x14ac:dyDescent="0.25">
      <c r="A17" s="4"/>
      <c r="B17" s="33" t="s">
        <v>218</v>
      </c>
      <c r="C17" s="15"/>
      <c r="D17" s="15"/>
      <c r="E17" s="10"/>
      <c r="F17" s="113"/>
      <c r="G17" s="10"/>
      <c r="H17" s="114"/>
      <c r="I17" s="114"/>
      <c r="J17" s="9"/>
      <c r="K17" s="114"/>
      <c r="L17" s="114"/>
      <c r="M17" s="108"/>
      <c r="N17" s="159" t="s">
        <v>67</v>
      </c>
      <c r="O17" s="44"/>
      <c r="R17" s="13"/>
      <c r="S17" s="13"/>
      <c r="T17" s="42"/>
    </row>
    <row r="18" spans="1:20" s="1" customFormat="1" ht="15" customHeight="1" x14ac:dyDescent="0.25">
      <c r="A18" s="4"/>
      <c r="B18" s="33" t="s">
        <v>163</v>
      </c>
      <c r="C18" s="15"/>
      <c r="D18" s="15"/>
      <c r="E18" s="10"/>
      <c r="F18" s="113"/>
      <c r="G18" s="10"/>
      <c r="H18" s="114"/>
      <c r="I18" s="114"/>
      <c r="J18" s="9"/>
      <c r="K18" s="114"/>
      <c r="L18" s="114"/>
      <c r="M18" s="108"/>
      <c r="N18" s="159" t="s">
        <v>67</v>
      </c>
      <c r="O18" s="44"/>
      <c r="R18" s="13"/>
      <c r="S18" s="13"/>
      <c r="T18" s="42"/>
    </row>
    <row r="19" spans="1:20" s="1" customFormat="1" ht="15" customHeight="1" x14ac:dyDescent="0.25">
      <c r="A19" s="4"/>
      <c r="B19" s="33" t="s">
        <v>164</v>
      </c>
      <c r="C19" s="15"/>
      <c r="D19" s="15"/>
      <c r="E19" s="10"/>
      <c r="F19" s="113"/>
      <c r="G19" s="10"/>
      <c r="H19" s="114"/>
      <c r="I19" s="114"/>
      <c r="J19" s="9"/>
      <c r="K19" s="114"/>
      <c r="L19" s="114"/>
      <c r="M19" s="108"/>
      <c r="N19" s="159" t="s">
        <v>67</v>
      </c>
      <c r="O19" s="44"/>
      <c r="R19" s="13"/>
      <c r="S19" s="13"/>
      <c r="T19" s="42"/>
    </row>
    <row r="20" spans="1:20" s="1" customFormat="1" ht="15" customHeight="1" x14ac:dyDescent="0.25">
      <c r="A20" s="4"/>
      <c r="B20" s="33" t="s">
        <v>165</v>
      </c>
      <c r="C20" s="15"/>
      <c r="D20" s="15"/>
      <c r="E20" s="10"/>
      <c r="F20" s="113"/>
      <c r="G20" s="10"/>
      <c r="H20" s="114"/>
      <c r="I20" s="114"/>
      <c r="J20" s="9"/>
      <c r="K20" s="114"/>
      <c r="L20" s="114"/>
      <c r="M20" s="108"/>
      <c r="N20" s="159" t="s">
        <v>67</v>
      </c>
      <c r="O20" s="44"/>
      <c r="R20" s="13"/>
      <c r="S20" s="13"/>
      <c r="T20" s="42"/>
    </row>
    <row r="21" spans="1:20" s="1" customFormat="1" ht="15" customHeight="1" x14ac:dyDescent="0.25">
      <c r="A21" s="4"/>
      <c r="B21" s="23" t="s">
        <v>166</v>
      </c>
      <c r="C21" s="109"/>
      <c r="D21" s="109"/>
      <c r="E21" s="12"/>
      <c r="F21" s="111"/>
      <c r="G21" s="12"/>
      <c r="H21" s="112"/>
      <c r="I21" s="112"/>
      <c r="J21" s="11"/>
      <c r="K21" s="112"/>
      <c r="L21" s="112"/>
      <c r="M21" s="110"/>
      <c r="N21" s="159" t="s">
        <v>67</v>
      </c>
      <c r="O21" s="44"/>
      <c r="R21" s="13"/>
      <c r="S21" s="13"/>
      <c r="T21" s="42"/>
    </row>
    <row r="22" spans="1:20" s="1" customFormat="1" x14ac:dyDescent="0.25">
      <c r="A22" s="4"/>
      <c r="B22" s="159"/>
      <c r="C22" s="159"/>
      <c r="D22" s="159"/>
      <c r="E22" s="159"/>
      <c r="F22" s="159"/>
      <c r="G22" s="159"/>
      <c r="H22" s="159"/>
      <c r="I22" s="159"/>
      <c r="J22" s="159"/>
      <c r="K22" s="159"/>
      <c r="L22" s="159"/>
      <c r="M22" s="159"/>
      <c r="N22" s="159" t="s">
        <v>67</v>
      </c>
      <c r="O22" s="44"/>
      <c r="R22" s="13"/>
      <c r="S22" s="13"/>
      <c r="T22" s="42"/>
    </row>
    <row r="23" spans="1:20" s="4" customFormat="1" x14ac:dyDescent="0.25">
      <c r="B23" s="159"/>
      <c r="C23" s="159"/>
      <c r="D23" s="159"/>
      <c r="E23" s="159"/>
      <c r="F23" s="159"/>
      <c r="G23" s="159"/>
      <c r="H23" s="159"/>
      <c r="I23" s="159"/>
      <c r="J23" s="159"/>
      <c r="K23" s="159"/>
      <c r="L23" s="159"/>
      <c r="M23" s="159"/>
      <c r="N23" s="159"/>
      <c r="O23" s="159"/>
      <c r="P23" s="159"/>
      <c r="Q23" s="159"/>
      <c r="R23" s="159"/>
      <c r="S23" s="159"/>
      <c r="T23" s="159"/>
    </row>
    <row r="24" spans="1:20" s="1" customFormat="1" x14ac:dyDescent="0.25">
      <c r="A24" s="4"/>
      <c r="B24" s="13"/>
      <c r="C24" s="13"/>
      <c r="D24" s="13"/>
      <c r="E24" s="13"/>
      <c r="F24" s="13"/>
      <c r="G24" s="13"/>
      <c r="H24" s="13"/>
      <c r="I24" s="13"/>
      <c r="J24" s="13"/>
      <c r="K24" s="13"/>
      <c r="L24" s="13"/>
      <c r="M24" s="13"/>
      <c r="N24" s="13"/>
      <c r="O24" s="159"/>
      <c r="P24" s="13"/>
      <c r="Q24" s="13"/>
      <c r="R24" s="13"/>
      <c r="S24" s="13"/>
      <c r="T24" s="13"/>
    </row>
    <row r="25" spans="1:20" s="1" customFormat="1" x14ac:dyDescent="0.25">
      <c r="A25" s="4"/>
      <c r="B25" s="13"/>
      <c r="C25" s="13"/>
      <c r="D25" s="13"/>
      <c r="E25" s="13"/>
      <c r="F25" s="13"/>
      <c r="G25" s="13"/>
      <c r="H25" s="13"/>
      <c r="I25" s="13"/>
      <c r="J25" s="13"/>
      <c r="K25" s="13"/>
      <c r="L25" s="13"/>
      <c r="M25" s="13"/>
      <c r="N25" s="13"/>
      <c r="O25" s="159"/>
      <c r="P25" s="13"/>
      <c r="Q25" s="13"/>
      <c r="R25" s="13"/>
      <c r="S25" s="13"/>
      <c r="T25" s="13"/>
    </row>
    <row r="26" spans="1:20" s="1" customFormat="1" x14ac:dyDescent="0.25">
      <c r="A26" s="4"/>
      <c r="B26" s="13"/>
      <c r="C26" s="13"/>
      <c r="D26" s="13"/>
      <c r="E26" s="13"/>
      <c r="F26" s="13"/>
      <c r="G26" s="13"/>
      <c r="H26" s="13"/>
      <c r="I26" s="13"/>
      <c r="J26" s="13"/>
      <c r="K26" s="13"/>
      <c r="L26" s="13"/>
      <c r="M26" s="13"/>
      <c r="N26" s="13"/>
      <c r="O26" s="159"/>
      <c r="P26" s="13"/>
      <c r="Q26" s="13"/>
      <c r="R26" s="13"/>
      <c r="S26" s="13"/>
      <c r="T26" s="13"/>
    </row>
    <row r="27" spans="1:20" s="1" customFormat="1" x14ac:dyDescent="0.25">
      <c r="A27" s="4"/>
      <c r="B27" s="13"/>
      <c r="C27" s="13"/>
      <c r="D27" s="13"/>
      <c r="E27" s="13"/>
      <c r="F27" s="13"/>
      <c r="G27" s="13"/>
      <c r="H27" s="13"/>
      <c r="I27" s="13"/>
      <c r="J27" s="13"/>
      <c r="K27" s="13"/>
      <c r="L27" s="13"/>
      <c r="M27" s="13"/>
      <c r="N27" s="13"/>
      <c r="O27" s="159"/>
      <c r="P27" s="13"/>
      <c r="Q27" s="13"/>
      <c r="R27" s="13"/>
      <c r="S27" s="13"/>
      <c r="T27" s="13"/>
    </row>
    <row r="28" spans="1:20" s="1" customFormat="1" x14ac:dyDescent="0.25">
      <c r="A28" s="4"/>
      <c r="B28" s="13"/>
      <c r="C28" s="13"/>
      <c r="D28" s="13"/>
      <c r="E28" s="13"/>
      <c r="F28" s="13"/>
      <c r="G28" s="13"/>
      <c r="H28" s="13"/>
      <c r="I28" s="13"/>
      <c r="J28" s="13"/>
      <c r="K28" s="13"/>
      <c r="L28" s="13"/>
      <c r="M28" s="13"/>
      <c r="N28" s="13"/>
      <c r="O28" s="159"/>
      <c r="P28" s="13"/>
      <c r="Q28" s="13"/>
      <c r="R28" s="13"/>
      <c r="S28" s="13"/>
      <c r="T28" s="13"/>
    </row>
    <row r="29" spans="1:20" s="1" customFormat="1" x14ac:dyDescent="0.25">
      <c r="A29" s="4"/>
      <c r="B29" s="13"/>
      <c r="C29" s="13"/>
      <c r="D29" s="13"/>
      <c r="E29" s="13"/>
      <c r="F29" s="13"/>
      <c r="G29" s="13"/>
      <c r="H29" s="13"/>
      <c r="I29" s="13"/>
      <c r="J29" s="13"/>
      <c r="K29" s="13"/>
      <c r="L29" s="13"/>
      <c r="M29" s="13"/>
      <c r="N29" s="13"/>
      <c r="O29" s="159"/>
      <c r="P29" s="13"/>
      <c r="Q29" s="13"/>
      <c r="R29" s="13"/>
      <c r="S29" s="13"/>
      <c r="T29" s="13"/>
    </row>
    <row r="30" spans="1:20" s="1" customFormat="1" x14ac:dyDescent="0.25">
      <c r="A30" s="4"/>
      <c r="B30" s="13"/>
      <c r="C30" s="13"/>
      <c r="D30" s="13"/>
      <c r="E30" s="13"/>
      <c r="F30" s="13"/>
      <c r="G30" s="13"/>
      <c r="H30" s="13"/>
      <c r="I30" s="13"/>
      <c r="J30" s="13"/>
      <c r="K30" s="13"/>
      <c r="L30" s="13"/>
      <c r="M30" s="13"/>
      <c r="N30" s="13"/>
      <c r="O30" s="159"/>
      <c r="P30" s="13"/>
      <c r="Q30" s="13"/>
      <c r="R30" s="13"/>
      <c r="S30" s="13"/>
      <c r="T30" s="13"/>
    </row>
    <row r="31" spans="1:20" s="1" customFormat="1" x14ac:dyDescent="0.25">
      <c r="A31" s="4"/>
      <c r="B31" s="13"/>
      <c r="C31" s="13"/>
      <c r="D31" s="13"/>
      <c r="E31" s="13"/>
      <c r="F31" s="13"/>
      <c r="G31" s="13"/>
      <c r="H31" s="13"/>
      <c r="I31" s="13"/>
      <c r="J31" s="13"/>
      <c r="K31" s="13"/>
      <c r="L31" s="13"/>
      <c r="M31" s="13"/>
      <c r="N31" s="13"/>
      <c r="O31" s="159"/>
      <c r="P31" s="13"/>
      <c r="Q31" s="13"/>
      <c r="R31" s="13"/>
      <c r="S31" s="13"/>
      <c r="T31" s="13"/>
    </row>
    <row r="32" spans="1:20" s="1" customFormat="1" x14ac:dyDescent="0.25">
      <c r="A32" s="4"/>
      <c r="B32" s="13"/>
      <c r="C32" s="13"/>
      <c r="D32" s="13"/>
      <c r="E32" s="13"/>
      <c r="F32" s="13"/>
      <c r="G32" s="13"/>
      <c r="H32" s="13"/>
      <c r="I32" s="13"/>
      <c r="J32" s="13"/>
      <c r="K32" s="13"/>
      <c r="L32" s="13"/>
      <c r="M32" s="13"/>
      <c r="N32" s="13"/>
      <c r="O32" s="159"/>
      <c r="P32" s="13"/>
      <c r="Q32" s="13"/>
      <c r="R32" s="13"/>
      <c r="S32" s="13"/>
      <c r="T32" s="13"/>
    </row>
    <row r="33" spans="1:20" s="1" customFormat="1" x14ac:dyDescent="0.25">
      <c r="A33" s="4"/>
      <c r="B33" s="13"/>
      <c r="C33" s="13"/>
      <c r="D33" s="13"/>
      <c r="E33" s="13"/>
      <c r="F33" s="13"/>
      <c r="G33" s="13"/>
      <c r="H33" s="13"/>
      <c r="I33" s="13"/>
      <c r="J33" s="13"/>
      <c r="K33" s="13"/>
      <c r="L33" s="13"/>
      <c r="M33" s="13"/>
      <c r="N33" s="13"/>
      <c r="O33" s="159"/>
      <c r="P33" s="13"/>
      <c r="Q33" s="13"/>
      <c r="R33" s="13"/>
      <c r="S33" s="13"/>
      <c r="T33" s="13"/>
    </row>
    <row r="34" spans="1:20" s="1" customFormat="1" x14ac:dyDescent="0.25">
      <c r="A34" s="4"/>
      <c r="B34" s="13"/>
      <c r="C34" s="13"/>
      <c r="D34" s="13"/>
      <c r="E34" s="13"/>
      <c r="F34" s="13"/>
      <c r="G34" s="13"/>
      <c r="H34" s="13"/>
      <c r="I34" s="13"/>
      <c r="J34" s="13"/>
      <c r="K34" s="13"/>
      <c r="L34" s="13"/>
      <c r="M34" s="13"/>
      <c r="N34" s="13"/>
      <c r="O34" s="159"/>
      <c r="P34" s="13"/>
      <c r="Q34" s="13"/>
      <c r="R34" s="13"/>
      <c r="S34" s="13"/>
      <c r="T34" s="13"/>
    </row>
    <row r="35" spans="1:20" s="1" customFormat="1" x14ac:dyDescent="0.25">
      <c r="A35" s="4"/>
      <c r="B35" s="13"/>
      <c r="C35" s="13"/>
      <c r="D35" s="13"/>
      <c r="E35" s="13"/>
      <c r="F35" s="13"/>
      <c r="G35" s="13"/>
      <c r="H35" s="13"/>
      <c r="I35" s="13"/>
      <c r="J35" s="13"/>
      <c r="K35" s="13"/>
      <c r="L35" s="13"/>
      <c r="M35" s="13"/>
      <c r="N35" s="13"/>
      <c r="O35" s="159"/>
      <c r="P35" s="13"/>
      <c r="Q35" s="13"/>
      <c r="R35" s="13"/>
      <c r="S35" s="13"/>
      <c r="T35" s="13"/>
    </row>
    <row r="36" spans="1:20" s="1" customFormat="1" x14ac:dyDescent="0.25">
      <c r="A36" s="4"/>
      <c r="B36" s="13"/>
      <c r="C36" s="13"/>
      <c r="D36" s="13"/>
      <c r="E36" s="13"/>
      <c r="F36" s="13"/>
      <c r="G36" s="13"/>
      <c r="H36" s="13"/>
      <c r="I36" s="13"/>
      <c r="J36" s="13"/>
      <c r="K36" s="13"/>
      <c r="L36" s="13"/>
      <c r="M36" s="13"/>
      <c r="N36" s="13"/>
      <c r="O36" s="159"/>
      <c r="P36" s="13"/>
      <c r="Q36" s="13"/>
      <c r="R36" s="13"/>
      <c r="S36" s="13"/>
      <c r="T36" s="13"/>
    </row>
    <row r="37" spans="1:20" s="1" customFormat="1" x14ac:dyDescent="0.25">
      <c r="A37" s="4"/>
      <c r="B37" s="13"/>
      <c r="C37" s="13"/>
      <c r="D37" s="13"/>
      <c r="E37" s="13"/>
      <c r="F37" s="13"/>
      <c r="G37" s="13"/>
      <c r="H37" s="13"/>
      <c r="I37" s="13"/>
      <c r="J37" s="13"/>
      <c r="K37" s="13"/>
      <c r="L37" s="13"/>
      <c r="M37" s="13"/>
      <c r="N37" s="13"/>
      <c r="O37" s="159"/>
      <c r="P37" s="13"/>
      <c r="Q37" s="13"/>
      <c r="R37" s="13"/>
      <c r="S37" s="13"/>
      <c r="T37" s="13"/>
    </row>
    <row r="38" spans="1:20" s="1" customFormat="1" x14ac:dyDescent="0.25">
      <c r="A38" s="4"/>
      <c r="B38" s="13"/>
      <c r="C38" s="13"/>
      <c r="D38" s="13"/>
      <c r="E38" s="13"/>
      <c r="F38" s="13"/>
      <c r="G38" s="13"/>
      <c r="H38" s="13"/>
      <c r="I38" s="13"/>
      <c r="J38" s="13"/>
      <c r="K38" s="13"/>
      <c r="L38" s="13"/>
      <c r="M38" s="13"/>
      <c r="N38" s="13"/>
      <c r="O38" s="159"/>
      <c r="P38" s="13"/>
      <c r="Q38" s="13"/>
      <c r="R38" s="13"/>
      <c r="S38" s="13"/>
      <c r="T38" s="13"/>
    </row>
    <row r="39" spans="1:20" s="1" customFormat="1" x14ac:dyDescent="0.25">
      <c r="A39" s="4"/>
      <c r="B39" s="13"/>
      <c r="C39" s="13"/>
      <c r="D39" s="13"/>
      <c r="E39" s="13"/>
      <c r="F39" s="13"/>
      <c r="G39" s="13"/>
      <c r="H39" s="13"/>
      <c r="I39" s="13"/>
      <c r="J39" s="13"/>
      <c r="K39" s="13"/>
      <c r="L39" s="13"/>
      <c r="M39" s="13"/>
      <c r="N39" s="13"/>
      <c r="O39" s="159"/>
      <c r="P39" s="13"/>
      <c r="Q39" s="13"/>
      <c r="R39" s="13"/>
      <c r="S39" s="13"/>
      <c r="T39" s="13"/>
    </row>
    <row r="40" spans="1:20" s="1" customFormat="1" x14ac:dyDescent="0.25">
      <c r="A40" s="4"/>
      <c r="B40" s="13"/>
      <c r="C40" s="13"/>
      <c r="D40" s="13"/>
      <c r="E40" s="13"/>
      <c r="F40" s="13"/>
      <c r="G40" s="13"/>
      <c r="H40" s="13"/>
      <c r="I40" s="13"/>
      <c r="J40" s="13"/>
      <c r="K40" s="13"/>
      <c r="L40" s="13"/>
      <c r="M40" s="13"/>
      <c r="N40" s="13"/>
      <c r="O40" s="159"/>
      <c r="P40" s="13"/>
      <c r="Q40" s="13"/>
      <c r="R40" s="13"/>
      <c r="S40" s="13"/>
      <c r="T40" s="13"/>
    </row>
    <row r="41" spans="1:20" s="1" customFormat="1" x14ac:dyDescent="0.25">
      <c r="A41" s="4"/>
      <c r="B41" s="13"/>
      <c r="C41" s="13"/>
      <c r="D41" s="13"/>
      <c r="E41" s="13"/>
      <c r="F41" s="13"/>
      <c r="G41" s="13"/>
      <c r="H41" s="13"/>
      <c r="I41" s="13"/>
      <c r="J41" s="13"/>
      <c r="K41" s="13"/>
      <c r="L41" s="13"/>
      <c r="M41" s="13"/>
      <c r="N41" s="13"/>
      <c r="O41" s="159"/>
      <c r="P41" s="13"/>
      <c r="Q41" s="13"/>
      <c r="R41" s="13"/>
      <c r="S41" s="13"/>
      <c r="T41" s="13"/>
    </row>
    <row r="42" spans="1:20" s="1" customFormat="1" x14ac:dyDescent="0.25">
      <c r="A42" s="4"/>
      <c r="B42" s="13"/>
      <c r="C42" s="13"/>
      <c r="D42" s="13"/>
      <c r="E42" s="13"/>
      <c r="F42" s="13"/>
      <c r="G42" s="13"/>
      <c r="H42" s="13"/>
      <c r="I42" s="13"/>
      <c r="J42" s="13"/>
      <c r="K42" s="13"/>
      <c r="L42" s="13"/>
      <c r="M42" s="13"/>
      <c r="N42" s="13"/>
      <c r="O42" s="159"/>
      <c r="P42" s="13"/>
      <c r="Q42" s="13"/>
      <c r="R42" s="13"/>
      <c r="S42" s="13"/>
      <c r="T42" s="13"/>
    </row>
    <row r="43" spans="1:20" s="1" customFormat="1" x14ac:dyDescent="0.25">
      <c r="A43" s="4"/>
      <c r="O43" s="4"/>
    </row>
    <row r="44" spans="1:20" s="1" customFormat="1" x14ac:dyDescent="0.25">
      <c r="A44" s="4"/>
      <c r="O44" s="4"/>
    </row>
    <row r="45" spans="1:20" s="1" customFormat="1" x14ac:dyDescent="0.25">
      <c r="A45" s="4"/>
      <c r="O45" s="4"/>
    </row>
    <row r="46" spans="1:20" s="1" customFormat="1" x14ac:dyDescent="0.25">
      <c r="A46" s="4"/>
      <c r="O46" s="4"/>
    </row>
    <row r="47" spans="1:20" s="1" customFormat="1" x14ac:dyDescent="0.25">
      <c r="A47" s="4"/>
      <c r="O47" s="4"/>
    </row>
    <row r="48" spans="1:20" s="1" customFormat="1" x14ac:dyDescent="0.25">
      <c r="A48" s="4"/>
      <c r="O48" s="4"/>
    </row>
    <row r="49" spans="1:15" s="1" customFormat="1" x14ac:dyDescent="0.25">
      <c r="A49" s="4"/>
      <c r="O49" s="4"/>
    </row>
    <row r="50" spans="1:15" s="1" customFormat="1" x14ac:dyDescent="0.25">
      <c r="A50" s="4"/>
      <c r="O50" s="4"/>
    </row>
  </sheetData>
  <mergeCells count="14">
    <mergeCell ref="E12:E13"/>
    <mergeCell ref="D12:D13"/>
    <mergeCell ref="C12:C13"/>
    <mergeCell ref="D6:D7"/>
    <mergeCell ref="E6:E7"/>
    <mergeCell ref="K12:K13"/>
    <mergeCell ref="J12:J13"/>
    <mergeCell ref="G12:G13"/>
    <mergeCell ref="F12:F13"/>
    <mergeCell ref="G6:G7"/>
    <mergeCell ref="I6:I7"/>
    <mergeCell ref="H6:H7"/>
    <mergeCell ref="H12:H13"/>
    <mergeCell ref="F6:F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90" zoomScaleNormal="90" workbookViewId="0"/>
  </sheetViews>
  <sheetFormatPr defaultRowHeight="15" x14ac:dyDescent="0.25"/>
  <cols>
    <col min="1" max="1" width="9.140625" style="1"/>
    <col min="2" max="2" width="25.140625" style="1" bestFit="1" customWidth="1"/>
    <col min="3" max="6" width="15.7109375" style="1" customWidth="1"/>
    <col min="7" max="7" width="50.85546875" style="1" bestFit="1" customWidth="1"/>
    <col min="8" max="8" width="13.42578125" style="1" bestFit="1" customWidth="1"/>
    <col min="9" max="9" width="13.42578125" style="4" bestFit="1" customWidth="1"/>
    <col min="10" max="10" width="9.140625" style="4" customWidth="1"/>
    <col min="11" max="16384" width="9.140625" style="1"/>
  </cols>
  <sheetData>
    <row r="1" spans="1:14" ht="18.75" x14ac:dyDescent="0.3">
      <c r="A1" s="155" t="s">
        <v>333</v>
      </c>
    </row>
    <row r="2" spans="1:14" ht="15" customHeight="1" x14ac:dyDescent="0.3">
      <c r="A2" s="155"/>
    </row>
    <row r="3" spans="1:14" ht="15" customHeight="1" x14ac:dyDescent="0.25">
      <c r="B3" s="3"/>
      <c r="C3" s="3"/>
      <c r="D3" s="3"/>
      <c r="E3" s="3"/>
      <c r="F3" s="3"/>
      <c r="G3" s="3"/>
      <c r="H3" s="3"/>
      <c r="I3" s="7"/>
      <c r="J3" s="8"/>
      <c r="K3" s="3"/>
      <c r="L3" s="3"/>
      <c r="M3" s="3"/>
      <c r="N3" s="3"/>
    </row>
    <row r="4" spans="1:14" ht="36" x14ac:dyDescent="0.25">
      <c r="B4" s="286" t="s">
        <v>101</v>
      </c>
      <c r="C4" s="287" t="s">
        <v>272</v>
      </c>
      <c r="D4" s="287" t="s">
        <v>273</v>
      </c>
      <c r="E4" s="287" t="s">
        <v>328</v>
      </c>
      <c r="F4" s="287" t="s">
        <v>329</v>
      </c>
      <c r="G4" s="288" t="s">
        <v>84</v>
      </c>
    </row>
    <row r="5" spans="1:14" ht="15" customHeight="1" x14ac:dyDescent="0.25">
      <c r="B5" s="37" t="s">
        <v>64</v>
      </c>
      <c r="C5" s="289"/>
      <c r="D5" s="289"/>
      <c r="E5" s="290"/>
      <c r="F5" s="290"/>
      <c r="G5" s="38"/>
    </row>
    <row r="6" spans="1:14" ht="15" customHeight="1" x14ac:dyDescent="0.25">
      <c r="B6" s="36" t="s">
        <v>104</v>
      </c>
      <c r="C6" s="291"/>
      <c r="D6" s="291"/>
      <c r="E6" s="292">
        <f>'eTable1. Data inputs'!AE11</f>
        <v>668608</v>
      </c>
      <c r="F6" s="41" t="str">
        <f>CONCATENATE("("&amp;ROUND(E6/(E6+E15),3)&amp;")")</f>
        <v>(0.998)</v>
      </c>
      <c r="G6" s="32" t="s">
        <v>271</v>
      </c>
    </row>
    <row r="7" spans="1:14" ht="15" customHeight="1" x14ac:dyDescent="0.25">
      <c r="B7" s="36" t="s">
        <v>1</v>
      </c>
      <c r="C7" s="293">
        <v>32648</v>
      </c>
      <c r="D7" s="293">
        <f>C7*'eTable1. Data inputs'!$B$11</f>
        <v>34254.655793873775</v>
      </c>
      <c r="E7" s="294">
        <v>0.61</v>
      </c>
      <c r="F7" s="295">
        <v>1</v>
      </c>
      <c r="G7" s="296" t="s">
        <v>274</v>
      </c>
    </row>
    <row r="8" spans="1:14" ht="15" customHeight="1" x14ac:dyDescent="0.25">
      <c r="B8" s="36" t="s">
        <v>2</v>
      </c>
      <c r="C8" s="293">
        <v>10530</v>
      </c>
      <c r="D8" s="293">
        <f>C8*'eTable1. Data inputs'!$B$11</f>
        <v>11048.196689214985</v>
      </c>
      <c r="E8" s="294">
        <v>0.61</v>
      </c>
      <c r="F8" s="295">
        <v>1</v>
      </c>
      <c r="G8" s="296" t="s">
        <v>275</v>
      </c>
    </row>
    <row r="9" spans="1:14" ht="15" customHeight="1" x14ac:dyDescent="0.25">
      <c r="B9" s="36" t="s">
        <v>3</v>
      </c>
      <c r="C9" s="293">
        <v>7728</v>
      </c>
      <c r="D9" s="293">
        <f>C9*'eTable1. Data inputs'!$B$11</f>
        <v>8108.306174193106</v>
      </c>
      <c r="E9" s="294">
        <v>1</v>
      </c>
      <c r="F9" s="295">
        <v>1</v>
      </c>
      <c r="G9" s="296" t="s">
        <v>276</v>
      </c>
    </row>
    <row r="10" spans="1:14" ht="15" customHeight="1" x14ac:dyDescent="0.25">
      <c r="B10" s="36" t="s">
        <v>4</v>
      </c>
      <c r="C10" s="293">
        <v>6747</v>
      </c>
      <c r="D10" s="293">
        <f>C10*'eTable1. Data inputs'!$B$11</f>
        <v>7079.029730497009</v>
      </c>
      <c r="E10" s="294">
        <v>1</v>
      </c>
      <c r="F10" s="295">
        <v>1</v>
      </c>
      <c r="G10" s="296" t="s">
        <v>277</v>
      </c>
    </row>
    <row r="11" spans="1:14" ht="15" customHeight="1" x14ac:dyDescent="0.25">
      <c r="B11" s="36" t="s">
        <v>5</v>
      </c>
      <c r="C11" s="293">
        <v>7999</v>
      </c>
      <c r="D11" s="293">
        <f>C11*'eTable1. Data inputs'!$B$11</f>
        <v>8392.6424802498259</v>
      </c>
      <c r="E11" s="294">
        <v>1</v>
      </c>
      <c r="F11" s="295">
        <v>1</v>
      </c>
      <c r="G11" s="296" t="s">
        <v>278</v>
      </c>
      <c r="I11" s="5"/>
      <c r="J11" s="5"/>
    </row>
    <row r="12" spans="1:14" ht="15" customHeight="1" x14ac:dyDescent="0.25">
      <c r="B12" s="297" t="s">
        <v>102</v>
      </c>
      <c r="C12" s="298">
        <v>144360</v>
      </c>
      <c r="D12" s="298">
        <f>C12*'eTable1. Data inputs'!$B$11</f>
        <v>151464.16657693023</v>
      </c>
      <c r="E12" s="299" t="s">
        <v>228</v>
      </c>
      <c r="F12" s="300">
        <v>1</v>
      </c>
      <c r="G12" s="296" t="s">
        <v>279</v>
      </c>
      <c r="I12" s="5"/>
      <c r="J12" s="5"/>
    </row>
    <row r="13" spans="1:14" ht="15" customHeight="1" x14ac:dyDescent="0.25">
      <c r="B13" s="297" t="s">
        <v>6</v>
      </c>
      <c r="C13" s="298">
        <f>SUM(C7:C12)</f>
        <v>210012</v>
      </c>
      <c r="D13" s="298">
        <f>C13*'eTable1. Data inputs'!$B$11</f>
        <v>220346.99744495892</v>
      </c>
      <c r="E13" s="301">
        <f>(C7*E7)+(C8*E8)+(C9*E9)+(C10*E10)+(C11*E11)</f>
        <v>48812.58</v>
      </c>
      <c r="F13" s="301">
        <f>(C7*F7)+(C8*F8)+(C9*F9)+(C10*F10)+(C11*F11)+(C12*F12)</f>
        <v>210012</v>
      </c>
      <c r="G13" s="302" t="s">
        <v>269</v>
      </c>
      <c r="H13" s="28"/>
      <c r="I13" s="119"/>
    </row>
    <row r="14" spans="1:14" ht="15" customHeight="1" x14ac:dyDescent="0.25">
      <c r="B14" s="39" t="s">
        <v>63</v>
      </c>
      <c r="C14" s="303"/>
      <c r="D14" s="303"/>
      <c r="E14" s="304"/>
      <c r="F14" s="304"/>
      <c r="G14" s="40"/>
    </row>
    <row r="15" spans="1:14" ht="15" customHeight="1" x14ac:dyDescent="0.25">
      <c r="B15" s="36" t="s">
        <v>104</v>
      </c>
      <c r="C15" s="291"/>
      <c r="D15" s="291"/>
      <c r="E15" s="292">
        <f>'eTable1. Data inputs'!AD11</f>
        <v>1474</v>
      </c>
      <c r="F15" s="41" t="str">
        <f>CONCATENATE("("&amp;ROUND(E15/(E6+E15),3)&amp;")")</f>
        <v>(0.002)</v>
      </c>
      <c r="G15" s="32" t="s">
        <v>270</v>
      </c>
    </row>
    <row r="16" spans="1:14" ht="15" customHeight="1" x14ac:dyDescent="0.25">
      <c r="B16" s="36" t="s">
        <v>60</v>
      </c>
      <c r="C16" s="293">
        <v>14100</v>
      </c>
      <c r="D16" s="293">
        <f>C16*'eTable1. Data inputs'!$B$11</f>
        <v>14793.881606641147</v>
      </c>
      <c r="E16" s="294">
        <v>0.61</v>
      </c>
      <c r="F16" s="295">
        <v>1</v>
      </c>
      <c r="G16" s="296" t="s">
        <v>280</v>
      </c>
    </row>
    <row r="17" spans="2:10" ht="15" customHeight="1" x14ac:dyDescent="0.25">
      <c r="B17" s="297" t="s">
        <v>102</v>
      </c>
      <c r="C17" s="298">
        <v>1258800</v>
      </c>
      <c r="D17" s="298">
        <f>C17*'eTable1. Data inputs'!$B$11</f>
        <v>1320747.3876907714</v>
      </c>
      <c r="E17" s="299" t="s">
        <v>228</v>
      </c>
      <c r="F17" s="300">
        <v>1</v>
      </c>
      <c r="G17" s="296" t="s">
        <v>281</v>
      </c>
      <c r="I17" s="5"/>
      <c r="J17" s="5"/>
    </row>
    <row r="18" spans="2:10" ht="15" customHeight="1" x14ac:dyDescent="0.25">
      <c r="B18" s="36" t="s">
        <v>6</v>
      </c>
      <c r="C18" s="293">
        <f>SUM(C16:C17)</f>
        <v>1272900</v>
      </c>
      <c r="D18" s="293">
        <f>C18*'eTable1. Data inputs'!$B$11</f>
        <v>1335541.2692974126</v>
      </c>
      <c r="E18" s="305">
        <f>(C16*E16)</f>
        <v>8601</v>
      </c>
      <c r="F18" s="305">
        <f>(C16*F16)+(C17*F17)</f>
        <v>1272900</v>
      </c>
      <c r="G18" s="302" t="s">
        <v>269</v>
      </c>
      <c r="H18" s="28"/>
      <c r="I18" s="119"/>
    </row>
    <row r="19" spans="2:10" ht="15" customHeight="1" x14ac:dyDescent="0.25">
      <c r="B19" s="37" t="s">
        <v>103</v>
      </c>
      <c r="C19" s="306"/>
      <c r="D19" s="306"/>
      <c r="E19" s="307"/>
      <c r="F19" s="307"/>
      <c r="G19" s="308"/>
    </row>
    <row r="20" spans="2:10" ht="15" customHeight="1" x14ac:dyDescent="0.25">
      <c r="B20" s="297" t="s">
        <v>6</v>
      </c>
      <c r="C20" s="298"/>
      <c r="D20" s="298"/>
      <c r="E20" s="301">
        <f>(((E15*'eTable3. CAN lifetime cost'!$E$18)+(E6*'eTable3. CAN lifetime cost'!$E$13))/(E6+E15))</f>
        <v>48724.125349793008</v>
      </c>
      <c r="F20" s="301">
        <f>(((F15*'eTable3. CAN lifetime cost'!$E$18)+(F6*'eTable3. CAN lifetime cost'!$E$13))/(F6+F15))</f>
        <v>48732.156839999996</v>
      </c>
      <c r="G20" s="309" t="s">
        <v>65</v>
      </c>
    </row>
    <row r="21" spans="2:10" ht="122.25" customHeight="1" x14ac:dyDescent="0.25">
      <c r="B21" s="506" t="s">
        <v>282</v>
      </c>
      <c r="C21" s="507"/>
      <c r="D21" s="507"/>
      <c r="E21" s="507"/>
      <c r="F21" s="507"/>
      <c r="G21" s="508"/>
      <c r="I21" s="4" t="s">
        <v>67</v>
      </c>
    </row>
    <row r="22" spans="2:10" x14ac:dyDescent="0.25">
      <c r="B22" s="13"/>
      <c r="C22" s="13"/>
      <c r="D22" s="13"/>
      <c r="E22" s="13"/>
      <c r="F22" s="13"/>
      <c r="G22" s="13"/>
      <c r="H22" s="13"/>
    </row>
    <row r="23" spans="2:10" x14ac:dyDescent="0.25">
      <c r="B23" s="13"/>
      <c r="C23" s="13"/>
      <c r="D23" s="13"/>
      <c r="E23" s="13"/>
      <c r="F23" s="13"/>
      <c r="G23" s="13"/>
      <c r="H23" s="13"/>
    </row>
  </sheetData>
  <mergeCells count="1">
    <mergeCell ref="B21:G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90" zoomScaleNormal="90" workbookViewId="0">
      <pane xSplit="1" ySplit="7" topLeftCell="B8" activePane="bottomRight" state="frozen"/>
      <selection pane="topRight" activeCell="B1" sqref="B1"/>
      <selection pane="bottomLeft" activeCell="A4" sqref="A4"/>
      <selection pane="bottomRight"/>
    </sheetView>
  </sheetViews>
  <sheetFormatPr defaultRowHeight="12" x14ac:dyDescent="0.2"/>
  <cols>
    <col min="1" max="1" width="21.28515625" style="177" customWidth="1"/>
    <col min="2" max="8" width="10.7109375" style="177" customWidth="1"/>
    <col min="9" max="16384" width="9.140625" style="177"/>
  </cols>
  <sheetData>
    <row r="1" spans="1:8" ht="18.75" x14ac:dyDescent="0.3">
      <c r="A1" s="315" t="s">
        <v>295</v>
      </c>
      <c r="B1" s="316"/>
      <c r="C1" s="316"/>
      <c r="D1" s="316"/>
    </row>
    <row r="2" spans="1:8" ht="15" customHeight="1" x14ac:dyDescent="0.2">
      <c r="A2" s="316" t="s">
        <v>256</v>
      </c>
      <c r="B2" s="316"/>
      <c r="C2" s="316"/>
      <c r="D2" s="316"/>
    </row>
    <row r="3" spans="1:8" ht="15" customHeight="1" x14ac:dyDescent="0.2">
      <c r="A3" s="316" t="s">
        <v>226</v>
      </c>
      <c r="B3" s="316"/>
      <c r="C3" s="316"/>
      <c r="D3" s="316"/>
    </row>
    <row r="4" spans="1:8" ht="15" customHeight="1" x14ac:dyDescent="0.2">
      <c r="A4" s="316" t="s">
        <v>257</v>
      </c>
      <c r="B4" s="316"/>
      <c r="C4" s="316"/>
      <c r="D4" s="316"/>
    </row>
    <row r="5" spans="1:8" ht="15" customHeight="1" x14ac:dyDescent="0.2">
      <c r="A5" s="316"/>
      <c r="B5" s="316"/>
      <c r="C5" s="316"/>
      <c r="D5" s="316"/>
    </row>
    <row r="6" spans="1:8" ht="15" customHeight="1" x14ac:dyDescent="0.2">
      <c r="A6" s="316"/>
      <c r="B6" s="316"/>
      <c r="C6" s="316"/>
      <c r="D6" s="316"/>
    </row>
    <row r="7" spans="1:8" s="320" customFormat="1" ht="60" x14ac:dyDescent="0.2">
      <c r="A7" s="317" t="s">
        <v>144</v>
      </c>
      <c r="B7" s="318" t="s">
        <v>220</v>
      </c>
      <c r="C7" s="318" t="s">
        <v>221</v>
      </c>
      <c r="D7" s="318" t="s">
        <v>222</v>
      </c>
      <c r="E7" s="318" t="s">
        <v>223</v>
      </c>
      <c r="F7" s="318" t="s">
        <v>224</v>
      </c>
      <c r="G7" s="318" t="s">
        <v>225</v>
      </c>
      <c r="H7" s="319" t="s">
        <v>252</v>
      </c>
    </row>
    <row r="8" spans="1:8" ht="15" customHeight="1" x14ac:dyDescent="0.2">
      <c r="A8" s="321" t="s">
        <v>68</v>
      </c>
      <c r="B8" s="322">
        <v>9.8000000000000004E-2</v>
      </c>
      <c r="C8" s="185"/>
      <c r="D8" s="323">
        <v>3064.06</v>
      </c>
      <c r="E8" s="323">
        <v>1152.47</v>
      </c>
      <c r="F8" s="323">
        <v>4216.53</v>
      </c>
      <c r="G8" s="323">
        <v>42472.94</v>
      </c>
      <c r="H8" s="324">
        <f>D8/G8</f>
        <v>7.2141462305175943E-2</v>
      </c>
    </row>
    <row r="9" spans="1:8" ht="15" customHeight="1" x14ac:dyDescent="0.2">
      <c r="A9" s="321" t="s">
        <v>11</v>
      </c>
      <c r="B9" s="322">
        <v>8.3000000000000004E-2</v>
      </c>
      <c r="C9" s="185">
        <v>41</v>
      </c>
      <c r="D9" s="323">
        <v>1926</v>
      </c>
      <c r="E9" s="323">
        <v>961</v>
      </c>
      <c r="F9" s="323">
        <v>2886</v>
      </c>
      <c r="G9" s="323">
        <v>34763</v>
      </c>
      <c r="H9" s="324">
        <f t="shared" ref="H9:H59" si="0">D9/G9</f>
        <v>5.5403733854960731E-2</v>
      </c>
    </row>
    <row r="10" spans="1:8" ht="15" customHeight="1" x14ac:dyDescent="0.2">
      <c r="A10" s="321" t="s">
        <v>12</v>
      </c>
      <c r="B10" s="322">
        <v>7.0000000000000007E-2</v>
      </c>
      <c r="C10" s="185">
        <v>49</v>
      </c>
      <c r="D10" s="323">
        <v>2109</v>
      </c>
      <c r="E10" s="323">
        <v>1210</v>
      </c>
      <c r="F10" s="323">
        <v>3319</v>
      </c>
      <c r="G10" s="323">
        <v>47354</v>
      </c>
      <c r="H10" s="324">
        <f t="shared" si="0"/>
        <v>4.453689234277991E-2</v>
      </c>
    </row>
    <row r="11" spans="1:8" ht="15" customHeight="1" x14ac:dyDescent="0.2">
      <c r="A11" s="321" t="s">
        <v>13</v>
      </c>
      <c r="B11" s="322">
        <v>8.8999999999999996E-2</v>
      </c>
      <c r="C11" s="185">
        <v>34</v>
      </c>
      <c r="D11" s="323">
        <v>2210</v>
      </c>
      <c r="E11" s="323">
        <v>984</v>
      </c>
      <c r="F11" s="323">
        <v>3194</v>
      </c>
      <c r="G11" s="323">
        <v>35889</v>
      </c>
      <c r="H11" s="324">
        <f t="shared" si="0"/>
        <v>6.1578756722115414E-2</v>
      </c>
    </row>
    <row r="12" spans="1:8" ht="15" customHeight="1" x14ac:dyDescent="0.2">
      <c r="A12" s="321" t="s">
        <v>14</v>
      </c>
      <c r="B12" s="322">
        <v>0.10299999999999999</v>
      </c>
      <c r="C12" s="185">
        <v>12</v>
      </c>
      <c r="D12" s="323">
        <v>2484</v>
      </c>
      <c r="E12" s="323">
        <v>921</v>
      </c>
      <c r="F12" s="323">
        <v>3405</v>
      </c>
      <c r="G12" s="323">
        <v>33182</v>
      </c>
      <c r="H12" s="324">
        <f t="shared" si="0"/>
        <v>7.4859863781568323E-2</v>
      </c>
    </row>
    <row r="13" spans="1:8" ht="15" customHeight="1" x14ac:dyDescent="0.2">
      <c r="A13" s="321" t="s">
        <v>15</v>
      </c>
      <c r="B13" s="322">
        <v>0.114</v>
      </c>
      <c r="C13" s="185">
        <v>4</v>
      </c>
      <c r="D13" s="323">
        <v>4075</v>
      </c>
      <c r="E13" s="323">
        <v>1061</v>
      </c>
      <c r="F13" s="323">
        <v>5136</v>
      </c>
      <c r="G13" s="323">
        <v>45254</v>
      </c>
      <c r="H13" s="324">
        <f t="shared" si="0"/>
        <v>9.0047288637468512E-2</v>
      </c>
    </row>
    <row r="14" spans="1:8" ht="15" customHeight="1" x14ac:dyDescent="0.2">
      <c r="A14" s="321" t="s">
        <v>16</v>
      </c>
      <c r="B14" s="322">
        <v>0.09</v>
      </c>
      <c r="C14" s="185">
        <v>32</v>
      </c>
      <c r="D14" s="323">
        <v>2916</v>
      </c>
      <c r="E14" s="323">
        <v>1303</v>
      </c>
      <c r="F14" s="323">
        <v>4220</v>
      </c>
      <c r="G14" s="323">
        <v>46767</v>
      </c>
      <c r="H14" s="324">
        <f t="shared" si="0"/>
        <v>6.2351658220540125E-2</v>
      </c>
    </row>
    <row r="15" spans="1:8" ht="15" customHeight="1" x14ac:dyDescent="0.2">
      <c r="A15" s="321" t="s">
        <v>17</v>
      </c>
      <c r="B15" s="322">
        <v>0.11899999999999999</v>
      </c>
      <c r="C15" s="185">
        <v>3</v>
      </c>
      <c r="D15" s="323">
        <v>4885</v>
      </c>
      <c r="E15" s="323">
        <v>2264</v>
      </c>
      <c r="F15" s="323">
        <v>7150</v>
      </c>
      <c r="G15" s="323">
        <v>60287</v>
      </c>
      <c r="H15" s="324">
        <f t="shared" si="0"/>
        <v>8.1029077578914199E-2</v>
      </c>
    </row>
    <row r="16" spans="1:8" ht="15" customHeight="1" x14ac:dyDescent="0.2">
      <c r="A16" s="321" t="s">
        <v>18</v>
      </c>
      <c r="B16" s="322">
        <v>0.10100000000000001</v>
      </c>
      <c r="C16" s="185">
        <v>15</v>
      </c>
      <c r="D16" s="323">
        <v>2467</v>
      </c>
      <c r="E16" s="323">
        <v>1741</v>
      </c>
      <c r="F16" s="323">
        <v>4209</v>
      </c>
      <c r="G16" s="323">
        <v>41521</v>
      </c>
      <c r="H16" s="324">
        <f t="shared" si="0"/>
        <v>5.9415717347848077E-2</v>
      </c>
    </row>
    <row r="17" spans="1:8" ht="15" customHeight="1" x14ac:dyDescent="0.2">
      <c r="A17" s="321" t="s">
        <v>59</v>
      </c>
      <c r="B17" s="322">
        <v>9.7000000000000003E-2</v>
      </c>
      <c r="C17" s="185">
        <v>-20</v>
      </c>
      <c r="D17" s="323">
        <v>4394</v>
      </c>
      <c r="E17" s="323">
        <v>2247</v>
      </c>
      <c r="F17" s="323">
        <v>6641</v>
      </c>
      <c r="G17" s="323">
        <v>68795</v>
      </c>
      <c r="H17" s="324">
        <f t="shared" si="0"/>
        <v>6.3870920851806096E-2</v>
      </c>
    </row>
    <row r="18" spans="1:8" ht="15" customHeight="1" x14ac:dyDescent="0.2">
      <c r="A18" s="321" t="s">
        <v>19</v>
      </c>
      <c r="B18" s="322">
        <v>9.1999999999999998E-2</v>
      </c>
      <c r="C18" s="185">
        <v>31</v>
      </c>
      <c r="D18" s="323">
        <v>2471</v>
      </c>
      <c r="E18" s="323">
        <v>1228</v>
      </c>
      <c r="F18" s="323">
        <v>3699</v>
      </c>
      <c r="G18" s="323">
        <v>40296</v>
      </c>
      <c r="H18" s="324">
        <f t="shared" si="0"/>
        <v>6.1321222950168751E-2</v>
      </c>
    </row>
    <row r="19" spans="1:8" ht="15" customHeight="1" x14ac:dyDescent="0.2">
      <c r="A19" s="321" t="s">
        <v>20</v>
      </c>
      <c r="B19" s="322">
        <v>8.7999999999999995E-2</v>
      </c>
      <c r="C19" s="185">
        <v>35</v>
      </c>
      <c r="D19" s="323">
        <v>2251</v>
      </c>
      <c r="E19" s="323">
        <v>985</v>
      </c>
      <c r="F19" s="323">
        <v>3237</v>
      </c>
      <c r="G19" s="323">
        <v>36611</v>
      </c>
      <c r="H19" s="324">
        <f t="shared" si="0"/>
        <v>6.1484253366474555E-2</v>
      </c>
    </row>
    <row r="20" spans="1:8" ht="15" customHeight="1" x14ac:dyDescent="0.2">
      <c r="A20" s="321" t="s">
        <v>21</v>
      </c>
      <c r="B20" s="322">
        <v>9.6000000000000002E-2</v>
      </c>
      <c r="C20" s="185">
        <v>20</v>
      </c>
      <c r="D20" s="323">
        <v>3160</v>
      </c>
      <c r="E20" s="323">
        <v>1100</v>
      </c>
      <c r="F20" s="323">
        <v>4259</v>
      </c>
      <c r="G20" s="323">
        <v>44255</v>
      </c>
      <c r="H20" s="324">
        <f t="shared" si="0"/>
        <v>7.1404361089142471E-2</v>
      </c>
    </row>
    <row r="21" spans="1:8" ht="15" customHeight="1" x14ac:dyDescent="0.2">
      <c r="A21" s="321" t="s">
        <v>22</v>
      </c>
      <c r="B21" s="322">
        <v>9.5000000000000001E-2</v>
      </c>
      <c r="C21" s="185">
        <v>24</v>
      </c>
      <c r="D21" s="323">
        <v>2157</v>
      </c>
      <c r="E21" s="323">
        <v>1032</v>
      </c>
      <c r="F21" s="323">
        <v>3189</v>
      </c>
      <c r="G21" s="323">
        <v>33741</v>
      </c>
      <c r="H21" s="324">
        <f t="shared" si="0"/>
        <v>6.3928158620076461E-2</v>
      </c>
    </row>
    <row r="22" spans="1:8" ht="15" customHeight="1" x14ac:dyDescent="0.2">
      <c r="A22" s="321" t="s">
        <v>23</v>
      </c>
      <c r="B22" s="322">
        <v>0.10199999999999999</v>
      </c>
      <c r="C22" s="185">
        <v>13</v>
      </c>
      <c r="D22" s="323">
        <v>3458</v>
      </c>
      <c r="E22" s="323">
        <v>1200</v>
      </c>
      <c r="F22" s="323">
        <v>4658</v>
      </c>
      <c r="G22" s="323">
        <v>45664</v>
      </c>
      <c r="H22" s="324">
        <f t="shared" si="0"/>
        <v>7.57270497547302E-2</v>
      </c>
    </row>
    <row r="23" spans="1:8" ht="15" customHeight="1" x14ac:dyDescent="0.2">
      <c r="A23" s="321" t="s">
        <v>24</v>
      </c>
      <c r="B23" s="322">
        <v>9.5000000000000001E-2</v>
      </c>
      <c r="C23" s="185">
        <v>22</v>
      </c>
      <c r="D23" s="323">
        <v>2430</v>
      </c>
      <c r="E23" s="323">
        <v>955</v>
      </c>
      <c r="F23" s="323">
        <v>3385</v>
      </c>
      <c r="G23" s="323">
        <v>35592</v>
      </c>
      <c r="H23" s="324">
        <f t="shared" si="0"/>
        <v>6.8273769386378955E-2</v>
      </c>
    </row>
    <row r="24" spans="1:8" ht="15" customHeight="1" x14ac:dyDescent="0.2">
      <c r="A24" s="321" t="s">
        <v>25</v>
      </c>
      <c r="B24" s="322">
        <v>9.2999999999999999E-2</v>
      </c>
      <c r="C24" s="185">
        <v>29</v>
      </c>
      <c r="D24" s="323">
        <v>2639</v>
      </c>
      <c r="E24" s="323">
        <v>1101</v>
      </c>
      <c r="F24" s="323">
        <v>3740</v>
      </c>
      <c r="G24" s="323">
        <v>40147</v>
      </c>
      <c r="H24" s="324">
        <f t="shared" si="0"/>
        <v>6.5733429646050764E-2</v>
      </c>
    </row>
    <row r="25" spans="1:8" ht="15" customHeight="1" x14ac:dyDescent="0.2">
      <c r="A25" s="321" t="s">
        <v>26</v>
      </c>
      <c r="B25" s="322">
        <v>9.4E-2</v>
      </c>
      <c r="C25" s="185">
        <v>26</v>
      </c>
      <c r="D25" s="323">
        <v>2566</v>
      </c>
      <c r="E25" s="323">
        <v>1283</v>
      </c>
      <c r="F25" s="323">
        <v>3849</v>
      </c>
      <c r="G25" s="323">
        <v>40913</v>
      </c>
      <c r="H25" s="324">
        <f t="shared" si="0"/>
        <v>6.2718451347982304E-2</v>
      </c>
    </row>
    <row r="26" spans="1:8" ht="15" customHeight="1" x14ac:dyDescent="0.2">
      <c r="A26" s="321" t="s">
        <v>27</v>
      </c>
      <c r="B26" s="322">
        <v>9.5000000000000001E-2</v>
      </c>
      <c r="C26" s="185">
        <v>23</v>
      </c>
      <c r="D26" s="323">
        <v>2291</v>
      </c>
      <c r="E26" s="323">
        <v>877</v>
      </c>
      <c r="F26" s="323">
        <v>3169</v>
      </c>
      <c r="G26" s="323">
        <v>33435</v>
      </c>
      <c r="H26" s="324">
        <f t="shared" si="0"/>
        <v>6.8521010916704053E-2</v>
      </c>
    </row>
    <row r="27" spans="1:8" ht="15" customHeight="1" x14ac:dyDescent="0.2">
      <c r="A27" s="321" t="s">
        <v>28</v>
      </c>
      <c r="B27" s="322">
        <v>7.5999999999999998E-2</v>
      </c>
      <c r="C27" s="185">
        <v>46</v>
      </c>
      <c r="D27" s="323">
        <v>1883</v>
      </c>
      <c r="E27" s="323">
        <v>989</v>
      </c>
      <c r="F27" s="323">
        <v>2872</v>
      </c>
      <c r="G27" s="323">
        <v>37889</v>
      </c>
      <c r="H27" s="324">
        <f t="shared" si="0"/>
        <v>4.9697801472722951E-2</v>
      </c>
    </row>
    <row r="28" spans="1:8" ht="15" customHeight="1" x14ac:dyDescent="0.2">
      <c r="A28" s="321" t="s">
        <v>29</v>
      </c>
      <c r="B28" s="322">
        <v>0.10199999999999999</v>
      </c>
      <c r="C28" s="185">
        <v>14</v>
      </c>
      <c r="D28" s="323">
        <v>2801</v>
      </c>
      <c r="E28" s="323">
        <v>1035</v>
      </c>
      <c r="F28" s="323">
        <v>3836</v>
      </c>
      <c r="G28" s="323">
        <v>37701</v>
      </c>
      <c r="H28" s="324">
        <f t="shared" si="0"/>
        <v>7.4295111535503042E-2</v>
      </c>
    </row>
    <row r="29" spans="1:8" ht="15" customHeight="1" x14ac:dyDescent="0.2">
      <c r="A29" s="321" t="s">
        <v>30</v>
      </c>
      <c r="B29" s="322">
        <v>0.106</v>
      </c>
      <c r="C29" s="185">
        <v>7</v>
      </c>
      <c r="D29" s="323">
        <v>4077</v>
      </c>
      <c r="E29" s="323">
        <v>1520</v>
      </c>
      <c r="F29" s="323">
        <v>5598</v>
      </c>
      <c r="G29" s="323">
        <v>52805</v>
      </c>
      <c r="H29" s="324">
        <f t="shared" si="0"/>
        <v>7.720859767067513E-2</v>
      </c>
    </row>
    <row r="30" spans="1:8" ht="15" customHeight="1" x14ac:dyDescent="0.2">
      <c r="A30" s="321" t="s">
        <v>31</v>
      </c>
      <c r="B30" s="322">
        <v>0.10299999999999999</v>
      </c>
      <c r="C30" s="185">
        <v>11</v>
      </c>
      <c r="D30" s="323">
        <v>4002</v>
      </c>
      <c r="E30" s="323">
        <v>1584</v>
      </c>
      <c r="F30" s="323">
        <v>5586</v>
      </c>
      <c r="G30" s="323">
        <v>54321</v>
      </c>
      <c r="H30" s="324">
        <f t="shared" si="0"/>
        <v>7.3673165074280664E-2</v>
      </c>
    </row>
    <row r="31" spans="1:8" ht="15" customHeight="1" x14ac:dyDescent="0.2">
      <c r="A31" s="321" t="s">
        <v>32</v>
      </c>
      <c r="B31" s="322">
        <v>9.6000000000000002E-2</v>
      </c>
      <c r="C31" s="185">
        <v>21</v>
      </c>
      <c r="D31" s="323">
        <v>2616</v>
      </c>
      <c r="E31" s="323">
        <v>890</v>
      </c>
      <c r="F31" s="323">
        <v>3505</v>
      </c>
      <c r="G31" s="323">
        <v>36641</v>
      </c>
      <c r="H31" s="324">
        <f t="shared" si="0"/>
        <v>7.1395431347397717E-2</v>
      </c>
    </row>
    <row r="32" spans="1:8" ht="15" customHeight="1" x14ac:dyDescent="0.2">
      <c r="A32" s="321" t="s">
        <v>33</v>
      </c>
      <c r="B32" s="322">
        <v>0.107</v>
      </c>
      <c r="C32" s="185">
        <v>6</v>
      </c>
      <c r="D32" s="323">
        <v>3687</v>
      </c>
      <c r="E32" s="323">
        <v>1171</v>
      </c>
      <c r="F32" s="323">
        <v>4858</v>
      </c>
      <c r="G32" s="323">
        <v>45552</v>
      </c>
      <c r="H32" s="324">
        <f t="shared" si="0"/>
        <v>8.0940463645943095E-2</v>
      </c>
    </row>
    <row r="33" spans="1:8" ht="15" customHeight="1" x14ac:dyDescent="0.2">
      <c r="A33" s="321" t="s">
        <v>34</v>
      </c>
      <c r="B33" s="322">
        <v>8.4000000000000005E-2</v>
      </c>
      <c r="C33" s="185">
        <v>40</v>
      </c>
      <c r="D33" s="323">
        <v>1782</v>
      </c>
      <c r="E33" s="323">
        <v>838</v>
      </c>
      <c r="F33" s="323">
        <v>2620</v>
      </c>
      <c r="G33" s="323">
        <v>31067</v>
      </c>
      <c r="H33" s="324">
        <f t="shared" si="0"/>
        <v>5.7359899571893004E-2</v>
      </c>
    </row>
    <row r="34" spans="1:8" ht="15" customHeight="1" x14ac:dyDescent="0.2">
      <c r="A34" s="321" t="s">
        <v>35</v>
      </c>
      <c r="B34" s="322">
        <v>0.09</v>
      </c>
      <c r="C34" s="185">
        <v>33</v>
      </c>
      <c r="D34" s="323">
        <v>2298</v>
      </c>
      <c r="E34" s="323">
        <v>1081</v>
      </c>
      <c r="F34" s="323">
        <v>3380</v>
      </c>
      <c r="G34" s="323">
        <v>37651</v>
      </c>
      <c r="H34" s="324">
        <f t="shared" si="0"/>
        <v>6.103423547847335E-2</v>
      </c>
    </row>
    <row r="35" spans="1:8" ht="15" customHeight="1" x14ac:dyDescent="0.2">
      <c r="A35" s="321" t="s">
        <v>36</v>
      </c>
      <c r="B35" s="322">
        <v>8.5999999999999993E-2</v>
      </c>
      <c r="C35" s="185">
        <v>38</v>
      </c>
      <c r="D35" s="323">
        <v>1994</v>
      </c>
      <c r="E35" s="323">
        <v>1143</v>
      </c>
      <c r="F35" s="323">
        <v>3137</v>
      </c>
      <c r="G35" s="323">
        <v>36407</v>
      </c>
      <c r="H35" s="324">
        <f t="shared" si="0"/>
        <v>5.4769687148075917E-2</v>
      </c>
    </row>
    <row r="36" spans="1:8" ht="15" customHeight="1" x14ac:dyDescent="0.2">
      <c r="A36" s="321" t="s">
        <v>37</v>
      </c>
      <c r="B36" s="322">
        <v>9.4E-2</v>
      </c>
      <c r="C36" s="185">
        <v>25</v>
      </c>
      <c r="D36" s="323">
        <v>2775</v>
      </c>
      <c r="E36" s="323">
        <v>1216</v>
      </c>
      <c r="F36" s="323">
        <v>3991</v>
      </c>
      <c r="G36" s="323">
        <v>42281</v>
      </c>
      <c r="H36" s="324">
        <f t="shared" si="0"/>
        <v>6.5632317116435274E-2</v>
      </c>
    </row>
    <row r="37" spans="1:8" ht="15" customHeight="1" x14ac:dyDescent="0.2">
      <c r="A37" s="321" t="s">
        <v>38</v>
      </c>
      <c r="B37" s="322">
        <v>8.1000000000000003E-2</v>
      </c>
      <c r="C37" s="185">
        <v>43</v>
      </c>
      <c r="D37" s="323">
        <v>1957</v>
      </c>
      <c r="E37" s="323">
        <v>1263</v>
      </c>
      <c r="F37" s="323">
        <v>3221</v>
      </c>
      <c r="G37" s="323">
        <v>39947</v>
      </c>
      <c r="H37" s="324">
        <f t="shared" si="0"/>
        <v>4.8989911632913608E-2</v>
      </c>
    </row>
    <row r="38" spans="1:8" ht="15" customHeight="1" x14ac:dyDescent="0.2">
      <c r="A38" s="321" t="s">
        <v>57</v>
      </c>
      <c r="B38" s="322">
        <v>0.08</v>
      </c>
      <c r="C38" s="185">
        <v>44</v>
      </c>
      <c r="D38" s="323">
        <v>2093</v>
      </c>
      <c r="E38" s="323">
        <v>1677</v>
      </c>
      <c r="F38" s="323">
        <v>3769</v>
      </c>
      <c r="G38" s="323">
        <v>47349</v>
      </c>
      <c r="H38" s="324">
        <f t="shared" si="0"/>
        <v>4.4203679063971782E-2</v>
      </c>
    </row>
    <row r="39" spans="1:8" ht="15" customHeight="1" x14ac:dyDescent="0.2">
      <c r="A39" s="321" t="s">
        <v>58</v>
      </c>
      <c r="B39" s="322">
        <v>0.123</v>
      </c>
      <c r="C39" s="185">
        <v>2</v>
      </c>
      <c r="D39" s="323">
        <v>4659</v>
      </c>
      <c r="E39" s="323">
        <v>2017</v>
      </c>
      <c r="F39" s="323">
        <v>6675</v>
      </c>
      <c r="G39" s="323">
        <v>54422</v>
      </c>
      <c r="H39" s="324">
        <f t="shared" si="0"/>
        <v>8.5608761162765057E-2</v>
      </c>
    </row>
    <row r="40" spans="1:8" ht="15" customHeight="1" x14ac:dyDescent="0.2">
      <c r="A40" s="321" t="s">
        <v>56</v>
      </c>
      <c r="B40" s="322">
        <v>8.5999999999999993E-2</v>
      </c>
      <c r="C40" s="185">
        <v>37</v>
      </c>
      <c r="D40" s="323">
        <v>2089</v>
      </c>
      <c r="E40" s="323">
        <v>955</v>
      </c>
      <c r="F40" s="323">
        <v>3044</v>
      </c>
      <c r="G40" s="323">
        <v>35328</v>
      </c>
      <c r="H40" s="324">
        <f t="shared" si="0"/>
        <v>5.9131567028985504E-2</v>
      </c>
    </row>
    <row r="41" spans="1:8" ht="15" customHeight="1" x14ac:dyDescent="0.2">
      <c r="A41" s="321" t="s">
        <v>55</v>
      </c>
      <c r="B41" s="322">
        <v>0.126</v>
      </c>
      <c r="C41" s="185">
        <v>1</v>
      </c>
      <c r="D41" s="323">
        <v>5258</v>
      </c>
      <c r="E41" s="323">
        <v>1364</v>
      </c>
      <c r="F41" s="323">
        <v>6622</v>
      </c>
      <c r="G41" s="323">
        <v>52417</v>
      </c>
      <c r="H41" s="324">
        <f t="shared" si="0"/>
        <v>0.10031096781578495</v>
      </c>
    </row>
    <row r="42" spans="1:8" ht="15" customHeight="1" x14ac:dyDescent="0.2">
      <c r="A42" s="321" t="s">
        <v>54</v>
      </c>
      <c r="B42" s="322">
        <v>9.8000000000000004E-2</v>
      </c>
      <c r="C42" s="185">
        <v>17</v>
      </c>
      <c r="D42" s="323">
        <v>2621</v>
      </c>
      <c r="E42" s="323">
        <v>943</v>
      </c>
      <c r="F42" s="323">
        <v>3564</v>
      </c>
      <c r="G42" s="323">
        <v>36195</v>
      </c>
      <c r="H42" s="324">
        <f t="shared" si="0"/>
        <v>7.2413316756458068E-2</v>
      </c>
    </row>
    <row r="43" spans="1:8" ht="15" customHeight="1" x14ac:dyDescent="0.2">
      <c r="A43" s="321" t="s">
        <v>53</v>
      </c>
      <c r="B43" s="322">
        <v>8.7999999999999995E-2</v>
      </c>
      <c r="C43" s="185">
        <v>36</v>
      </c>
      <c r="D43" s="323">
        <v>2688</v>
      </c>
      <c r="E43" s="323">
        <v>1369</v>
      </c>
      <c r="F43" s="323">
        <v>4057</v>
      </c>
      <c r="G43" s="323">
        <v>46218</v>
      </c>
      <c r="H43" s="324">
        <f t="shared" si="0"/>
        <v>5.8159158769310659E-2</v>
      </c>
    </row>
    <row r="44" spans="1:8" ht="15" customHeight="1" x14ac:dyDescent="0.2">
      <c r="A44" s="321" t="s">
        <v>39</v>
      </c>
      <c r="B44" s="322">
        <v>9.7000000000000003E-2</v>
      </c>
      <c r="C44" s="185">
        <v>18</v>
      </c>
      <c r="D44" s="323">
        <v>2777</v>
      </c>
      <c r="E44" s="323">
        <v>911</v>
      </c>
      <c r="F44" s="323">
        <v>3687</v>
      </c>
      <c r="G44" s="323">
        <v>38073</v>
      </c>
      <c r="H44" s="324">
        <f t="shared" si="0"/>
        <v>7.2938828040868861E-2</v>
      </c>
    </row>
    <row r="45" spans="1:8" ht="15" customHeight="1" x14ac:dyDescent="0.2">
      <c r="A45" s="321" t="s">
        <v>40</v>
      </c>
      <c r="B45" s="322">
        <v>8.5000000000000006E-2</v>
      </c>
      <c r="C45" s="185">
        <v>39</v>
      </c>
      <c r="D45" s="323">
        <v>2143</v>
      </c>
      <c r="E45" s="323">
        <v>1044</v>
      </c>
      <c r="F45" s="323">
        <v>3187</v>
      </c>
      <c r="G45" s="323">
        <v>37617</v>
      </c>
      <c r="H45" s="324">
        <f t="shared" si="0"/>
        <v>5.6968923624956799E-2</v>
      </c>
    </row>
    <row r="46" spans="1:8" ht="15" customHeight="1" x14ac:dyDescent="0.2">
      <c r="A46" s="321" t="s">
        <v>8</v>
      </c>
      <c r="B46" s="322">
        <v>0.10100000000000001</v>
      </c>
      <c r="C46" s="185">
        <v>16</v>
      </c>
      <c r="D46" s="323">
        <v>2838</v>
      </c>
      <c r="E46" s="323">
        <v>1023</v>
      </c>
      <c r="F46" s="323">
        <v>3861</v>
      </c>
      <c r="G46" s="323">
        <v>38219</v>
      </c>
      <c r="H46" s="324">
        <f t="shared" si="0"/>
        <v>7.4256259975404901E-2</v>
      </c>
    </row>
    <row r="47" spans="1:8" ht="15" customHeight="1" x14ac:dyDescent="0.2">
      <c r="A47" s="321" t="s">
        <v>41</v>
      </c>
      <c r="B47" s="322">
        <v>0.10299999999999999</v>
      </c>
      <c r="C47" s="185">
        <v>10</v>
      </c>
      <c r="D47" s="323">
        <v>3224</v>
      </c>
      <c r="E47" s="323">
        <v>1150</v>
      </c>
      <c r="F47" s="323">
        <v>4374</v>
      </c>
      <c r="G47" s="323">
        <v>42268</v>
      </c>
      <c r="H47" s="324">
        <f t="shared" si="0"/>
        <v>7.6275196366045239E-2</v>
      </c>
    </row>
    <row r="48" spans="1:8" ht="15" customHeight="1" x14ac:dyDescent="0.2">
      <c r="A48" s="321" t="s">
        <v>69</v>
      </c>
      <c r="B48" s="322">
        <v>0.105</v>
      </c>
      <c r="C48" s="185">
        <v>8</v>
      </c>
      <c r="D48" s="323">
        <v>3223</v>
      </c>
      <c r="E48" s="323">
        <v>1452</v>
      </c>
      <c r="F48" s="323">
        <v>4676</v>
      </c>
      <c r="G48" s="323">
        <v>44367</v>
      </c>
      <c r="H48" s="324">
        <f t="shared" si="0"/>
        <v>7.2644082313431155E-2</v>
      </c>
    </row>
    <row r="49" spans="1:8" ht="15" customHeight="1" x14ac:dyDescent="0.2">
      <c r="A49" s="321" t="s">
        <v>50</v>
      </c>
      <c r="B49" s="322">
        <v>8.3000000000000004E-2</v>
      </c>
      <c r="C49" s="185">
        <v>42</v>
      </c>
      <c r="D49" s="323">
        <v>1868</v>
      </c>
      <c r="E49" s="323">
        <v>916</v>
      </c>
      <c r="F49" s="323">
        <v>2784</v>
      </c>
      <c r="G49" s="323">
        <v>33603</v>
      </c>
      <c r="H49" s="324">
        <f t="shared" si="0"/>
        <v>5.5590274677856141E-2</v>
      </c>
    </row>
    <row r="50" spans="1:8" ht="15" customHeight="1" x14ac:dyDescent="0.2">
      <c r="A50" s="321" t="s">
        <v>51</v>
      </c>
      <c r="B50" s="322">
        <v>7.0999999999999994E-2</v>
      </c>
      <c r="C50" s="185">
        <v>48</v>
      </c>
      <c r="D50" s="323">
        <v>1700</v>
      </c>
      <c r="E50" s="323">
        <v>1352</v>
      </c>
      <c r="F50" s="323">
        <v>3052</v>
      </c>
      <c r="G50" s="323">
        <v>43212</v>
      </c>
      <c r="H50" s="324">
        <f t="shared" si="0"/>
        <v>3.9340923817458115E-2</v>
      </c>
    </row>
    <row r="51" spans="1:8" ht="15" customHeight="1" x14ac:dyDescent="0.2">
      <c r="A51" s="321" t="s">
        <v>42</v>
      </c>
      <c r="B51" s="322">
        <v>7.5999999999999998E-2</v>
      </c>
      <c r="C51" s="185">
        <v>45</v>
      </c>
      <c r="D51" s="323">
        <v>1835</v>
      </c>
      <c r="E51" s="323">
        <v>942</v>
      </c>
      <c r="F51" s="323">
        <v>2777</v>
      </c>
      <c r="G51" s="323">
        <v>36525</v>
      </c>
      <c r="H51" s="324">
        <f t="shared" si="0"/>
        <v>5.0239561943874057E-2</v>
      </c>
    </row>
    <row r="52" spans="1:8" ht="15" customHeight="1" x14ac:dyDescent="0.2">
      <c r="A52" s="321" t="s">
        <v>43</v>
      </c>
      <c r="B52" s="322">
        <v>7.4999999999999997E-2</v>
      </c>
      <c r="C52" s="185">
        <v>47</v>
      </c>
      <c r="D52" s="323">
        <v>2109</v>
      </c>
      <c r="E52" s="323">
        <v>979</v>
      </c>
      <c r="F52" s="323">
        <v>3088</v>
      </c>
      <c r="G52" s="323">
        <v>41269</v>
      </c>
      <c r="H52" s="324">
        <f t="shared" si="0"/>
        <v>5.1103734037655384E-2</v>
      </c>
    </row>
    <row r="53" spans="1:8" ht="15" customHeight="1" x14ac:dyDescent="0.2">
      <c r="A53" s="321" t="s">
        <v>44</v>
      </c>
      <c r="B53" s="322">
        <v>9.4E-2</v>
      </c>
      <c r="C53" s="185">
        <v>28</v>
      </c>
      <c r="D53" s="323">
        <v>2287</v>
      </c>
      <c r="E53" s="323">
        <v>1017</v>
      </c>
      <c r="F53" s="323">
        <v>3304</v>
      </c>
      <c r="G53" s="323">
        <v>35224</v>
      </c>
      <c r="H53" s="324">
        <f t="shared" si="0"/>
        <v>6.4927322280263461E-2</v>
      </c>
    </row>
    <row r="54" spans="1:8" ht="15" customHeight="1" x14ac:dyDescent="0.2">
      <c r="A54" s="321" t="s">
        <v>45</v>
      </c>
      <c r="B54" s="322">
        <v>0.105</v>
      </c>
      <c r="C54" s="185">
        <v>9</v>
      </c>
      <c r="D54" s="323">
        <v>3028</v>
      </c>
      <c r="E54" s="323">
        <v>1323</v>
      </c>
      <c r="F54" s="323">
        <v>4351</v>
      </c>
      <c r="G54" s="323">
        <v>41634</v>
      </c>
      <c r="H54" s="324">
        <f t="shared" si="0"/>
        <v>7.2729019551328239E-2</v>
      </c>
    </row>
    <row r="55" spans="1:8" ht="15" customHeight="1" x14ac:dyDescent="0.2">
      <c r="A55" s="321" t="s">
        <v>46</v>
      </c>
      <c r="B55" s="322">
        <v>9.1999999999999998E-2</v>
      </c>
      <c r="C55" s="185">
        <v>30</v>
      </c>
      <c r="D55" s="323">
        <v>3112</v>
      </c>
      <c r="E55" s="323">
        <v>1357</v>
      </c>
      <c r="F55" s="323">
        <v>4469</v>
      </c>
      <c r="G55" s="323">
        <v>48498</v>
      </c>
      <c r="H55" s="324">
        <f t="shared" si="0"/>
        <v>6.4167594539981027E-2</v>
      </c>
    </row>
    <row r="56" spans="1:8" ht="15" customHeight="1" x14ac:dyDescent="0.2">
      <c r="A56" s="321" t="s">
        <v>47</v>
      </c>
      <c r="B56" s="322">
        <v>9.4E-2</v>
      </c>
      <c r="C56" s="185">
        <v>27</v>
      </c>
      <c r="D56" s="323">
        <v>3116</v>
      </c>
      <c r="E56" s="323">
        <v>1250</v>
      </c>
      <c r="F56" s="323">
        <v>4366</v>
      </c>
      <c r="G56" s="323">
        <v>46456</v>
      </c>
      <c r="H56" s="324">
        <f t="shared" si="0"/>
        <v>6.7074220768038581E-2</v>
      </c>
    </row>
    <row r="57" spans="1:8" ht="15" customHeight="1" x14ac:dyDescent="0.2">
      <c r="A57" s="321" t="s">
        <v>52</v>
      </c>
      <c r="B57" s="322">
        <v>9.7000000000000003E-2</v>
      </c>
      <c r="C57" s="185">
        <v>19</v>
      </c>
      <c r="D57" s="323">
        <v>2297</v>
      </c>
      <c r="E57" s="323">
        <v>863</v>
      </c>
      <c r="F57" s="323">
        <v>3160</v>
      </c>
      <c r="G57" s="323">
        <v>32708</v>
      </c>
      <c r="H57" s="324">
        <f t="shared" si="0"/>
        <v>7.0227467286290812E-2</v>
      </c>
    </row>
    <row r="58" spans="1:8" ht="15" customHeight="1" x14ac:dyDescent="0.2">
      <c r="A58" s="321" t="s">
        <v>48</v>
      </c>
      <c r="B58" s="322">
        <v>0.11</v>
      </c>
      <c r="C58" s="185">
        <v>5</v>
      </c>
      <c r="D58" s="323">
        <v>3387</v>
      </c>
      <c r="E58" s="323">
        <v>1089</v>
      </c>
      <c r="F58" s="323">
        <v>4477</v>
      </c>
      <c r="G58" s="323">
        <v>40741</v>
      </c>
      <c r="H58" s="324">
        <f t="shared" si="0"/>
        <v>8.3134925505019511E-2</v>
      </c>
    </row>
    <row r="59" spans="1:8" ht="15" customHeight="1" x14ac:dyDescent="0.2">
      <c r="A59" s="52" t="s">
        <v>49</v>
      </c>
      <c r="B59" s="325">
        <v>6.9000000000000006E-2</v>
      </c>
      <c r="C59" s="53">
        <v>50</v>
      </c>
      <c r="D59" s="326">
        <v>1638</v>
      </c>
      <c r="E59" s="326">
        <v>1862</v>
      </c>
      <c r="F59" s="326">
        <v>3500</v>
      </c>
      <c r="G59" s="326">
        <v>50805</v>
      </c>
      <c r="H59" s="327">
        <f t="shared" si="0"/>
        <v>3.2240921169176262E-2</v>
      </c>
    </row>
    <row r="60" spans="1:8" x14ac:dyDescent="0.2">
      <c r="H60" s="3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9"/>
  <sheetViews>
    <sheetView zoomScale="90" zoomScaleNormal="90" workbookViewId="0">
      <pane xSplit="1" ySplit="11" topLeftCell="B16" activePane="bottomRight" state="frozen"/>
      <selection pane="topRight" activeCell="B1" sqref="B1"/>
      <selection pane="bottomLeft" activeCell="A9" sqref="A9"/>
      <selection pane="bottomRight"/>
    </sheetView>
  </sheetViews>
  <sheetFormatPr defaultRowHeight="12" x14ac:dyDescent="0.2"/>
  <cols>
    <col min="1" max="1" width="13.28515625" style="177" customWidth="1"/>
    <col min="2" max="23" width="7.28515625" style="177" customWidth="1"/>
    <col min="24" max="16384" width="9.140625" style="177"/>
  </cols>
  <sheetData>
    <row r="1" spans="1:24" ht="18.75" x14ac:dyDescent="0.3">
      <c r="A1" s="285" t="s">
        <v>296</v>
      </c>
    </row>
    <row r="2" spans="1:24" ht="15" customHeight="1" x14ac:dyDescent="0.2">
      <c r="A2" s="177" t="s">
        <v>254</v>
      </c>
    </row>
    <row r="3" spans="1:24" ht="15" customHeight="1" x14ac:dyDescent="0.2">
      <c r="A3" s="177" t="s">
        <v>172</v>
      </c>
    </row>
    <row r="4" spans="1:24" ht="15" customHeight="1" x14ac:dyDescent="0.2">
      <c r="A4" s="177" t="s">
        <v>255</v>
      </c>
    </row>
    <row r="5" spans="1:24" ht="15" customHeight="1" x14ac:dyDescent="0.2"/>
    <row r="6" spans="1:24" ht="15" customHeight="1" x14ac:dyDescent="0.2"/>
    <row r="7" spans="1:24" ht="15" customHeight="1" x14ac:dyDescent="0.2">
      <c r="A7" s="178" t="s">
        <v>173</v>
      </c>
      <c r="B7" s="179" t="s">
        <v>174</v>
      </c>
      <c r="C7" s="179"/>
      <c r="D7" s="179"/>
      <c r="E7" s="179"/>
      <c r="F7" s="179"/>
      <c r="G7" s="179"/>
      <c r="H7" s="179"/>
      <c r="I7" s="179"/>
      <c r="J7" s="179"/>
      <c r="K7" s="179"/>
      <c r="L7" s="179"/>
      <c r="M7" s="179"/>
      <c r="N7" s="179"/>
      <c r="O7" s="179"/>
      <c r="P7" s="179"/>
      <c r="Q7" s="179"/>
      <c r="R7" s="179"/>
      <c r="S7" s="179"/>
      <c r="T7" s="179"/>
      <c r="U7" s="179"/>
      <c r="V7" s="180"/>
      <c r="W7" s="181"/>
    </row>
    <row r="8" spans="1:24" ht="15" customHeight="1" x14ac:dyDescent="0.2">
      <c r="A8" s="181" t="s">
        <v>175</v>
      </c>
      <c r="B8" s="182" t="s">
        <v>6</v>
      </c>
      <c r="C8" s="182"/>
      <c r="D8" s="183"/>
      <c r="E8" s="182" t="s">
        <v>176</v>
      </c>
      <c r="F8" s="182"/>
      <c r="G8" s="183"/>
      <c r="H8" s="182" t="s">
        <v>177</v>
      </c>
      <c r="I8" s="182"/>
      <c r="J8" s="183"/>
      <c r="K8" s="182" t="s">
        <v>178</v>
      </c>
      <c r="L8" s="182"/>
      <c r="M8" s="183"/>
      <c r="N8" s="182" t="s">
        <v>179</v>
      </c>
      <c r="O8" s="182"/>
      <c r="P8" s="183"/>
      <c r="Q8" s="182" t="s">
        <v>180</v>
      </c>
      <c r="R8" s="182"/>
      <c r="S8" s="183"/>
      <c r="T8" s="182" t="s">
        <v>181</v>
      </c>
      <c r="U8" s="182"/>
      <c r="V8" s="183"/>
      <c r="W8" s="184"/>
    </row>
    <row r="9" spans="1:24" ht="15" customHeight="1" x14ac:dyDescent="0.2">
      <c r="A9" s="184" t="s">
        <v>182</v>
      </c>
      <c r="B9" s="185" t="s">
        <v>6</v>
      </c>
      <c r="C9" s="185" t="s">
        <v>183</v>
      </c>
      <c r="D9" s="186" t="s">
        <v>184</v>
      </c>
      <c r="E9" s="185" t="s">
        <v>6</v>
      </c>
      <c r="F9" s="185" t="s">
        <v>183</v>
      </c>
      <c r="G9" s="186" t="s">
        <v>184</v>
      </c>
      <c r="H9" s="185" t="s">
        <v>6</v>
      </c>
      <c r="I9" s="185" t="s">
        <v>183</v>
      </c>
      <c r="J9" s="186" t="s">
        <v>184</v>
      </c>
      <c r="K9" s="185" t="s">
        <v>6</v>
      </c>
      <c r="L9" s="185" t="s">
        <v>183</v>
      </c>
      <c r="M9" s="186" t="s">
        <v>184</v>
      </c>
      <c r="N9" s="185" t="s">
        <v>6</v>
      </c>
      <c r="O9" s="185" t="s">
        <v>183</v>
      </c>
      <c r="P9" s="186" t="s">
        <v>184</v>
      </c>
      <c r="Q9" s="185" t="s">
        <v>6</v>
      </c>
      <c r="R9" s="185" t="s">
        <v>183</v>
      </c>
      <c r="S9" s="186" t="s">
        <v>184</v>
      </c>
      <c r="T9" s="185" t="s">
        <v>6</v>
      </c>
      <c r="U9" s="185" t="s">
        <v>183</v>
      </c>
      <c r="V9" s="186" t="s">
        <v>184</v>
      </c>
      <c r="W9" s="184" t="s">
        <v>67</v>
      </c>
    </row>
    <row r="10" spans="1:24" ht="15" customHeight="1" x14ac:dyDescent="0.2">
      <c r="A10" s="187" t="s">
        <v>185</v>
      </c>
      <c r="B10" s="53"/>
      <c r="C10" s="53"/>
      <c r="D10" s="188"/>
      <c r="E10" s="53"/>
      <c r="F10" s="53"/>
      <c r="G10" s="188"/>
      <c r="H10" s="53"/>
      <c r="I10" s="53"/>
      <c r="J10" s="188"/>
      <c r="K10" s="53"/>
      <c r="L10" s="53"/>
      <c r="M10" s="188"/>
      <c r="N10" s="53"/>
      <c r="O10" s="53"/>
      <c r="P10" s="188"/>
      <c r="Q10" s="53"/>
      <c r="R10" s="53"/>
      <c r="S10" s="188"/>
      <c r="T10" s="53"/>
      <c r="U10" s="53"/>
      <c r="V10" s="188"/>
      <c r="W10" s="184"/>
    </row>
    <row r="11" spans="1:24" ht="15" customHeight="1" x14ac:dyDescent="0.2">
      <c r="A11" s="184" t="s">
        <v>6</v>
      </c>
      <c r="B11" s="185">
        <f>D11+C11</f>
        <v>1268686</v>
      </c>
      <c r="C11" s="185">
        <v>678288</v>
      </c>
      <c r="D11" s="189">
        <v>590398</v>
      </c>
      <c r="E11" s="185">
        <v>450273</v>
      </c>
      <c r="F11" s="185">
        <v>104633</v>
      </c>
      <c r="G11" s="186">
        <v>345640</v>
      </c>
      <c r="H11" s="185">
        <v>585961</v>
      </c>
      <c r="I11" s="185">
        <v>444363</v>
      </c>
      <c r="J11" s="186">
        <v>141598</v>
      </c>
      <c r="K11" s="185" t="s">
        <v>186</v>
      </c>
      <c r="L11" s="185">
        <v>22708</v>
      </c>
      <c r="M11" s="186" t="s">
        <v>186</v>
      </c>
      <c r="N11" s="185">
        <v>53695</v>
      </c>
      <c r="O11" s="185">
        <v>32282</v>
      </c>
      <c r="P11" s="186">
        <v>21413</v>
      </c>
      <c r="Q11" s="185">
        <v>17576</v>
      </c>
      <c r="R11" s="185">
        <v>9506</v>
      </c>
      <c r="S11" s="186">
        <v>8070</v>
      </c>
      <c r="T11" s="185">
        <v>121791</v>
      </c>
      <c r="U11" s="185">
        <v>64796</v>
      </c>
      <c r="V11" s="186">
        <v>56995</v>
      </c>
      <c r="W11" s="184" t="s">
        <v>253</v>
      </c>
      <c r="X11" s="177" t="s">
        <v>67</v>
      </c>
    </row>
    <row r="12" spans="1:24" ht="15" customHeight="1" x14ac:dyDescent="0.2">
      <c r="A12" s="184" t="s">
        <v>11</v>
      </c>
      <c r="B12" s="185">
        <v>20179</v>
      </c>
      <c r="C12" s="185">
        <v>10057</v>
      </c>
      <c r="D12" s="189">
        <v>10122</v>
      </c>
      <c r="E12" s="185" t="s">
        <v>187</v>
      </c>
      <c r="F12" s="185" t="s">
        <v>187</v>
      </c>
      <c r="G12" s="190">
        <f>(D12/$G$67)*$G$66</f>
        <v>4363.7230106147854</v>
      </c>
      <c r="H12" s="185" t="s">
        <v>187</v>
      </c>
      <c r="I12" s="185" t="s">
        <v>187</v>
      </c>
      <c r="J12" s="186" t="s">
        <v>187</v>
      </c>
      <c r="K12" s="185" t="s">
        <v>187</v>
      </c>
      <c r="L12" s="185" t="s">
        <v>187</v>
      </c>
      <c r="M12" s="186" t="s">
        <v>187</v>
      </c>
      <c r="N12" s="185" t="s">
        <v>187</v>
      </c>
      <c r="O12" s="185" t="s">
        <v>187</v>
      </c>
      <c r="P12" s="186" t="s">
        <v>187</v>
      </c>
      <c r="Q12" s="185" t="s">
        <v>187</v>
      </c>
      <c r="R12" s="185" t="s">
        <v>187</v>
      </c>
      <c r="S12" s="186" t="s">
        <v>187</v>
      </c>
      <c r="T12" s="185">
        <v>20179</v>
      </c>
      <c r="U12" s="185">
        <v>10057</v>
      </c>
      <c r="V12" s="186">
        <v>10122</v>
      </c>
      <c r="W12" s="184"/>
    </row>
    <row r="13" spans="1:24" ht="15" customHeight="1" x14ac:dyDescent="0.2">
      <c r="A13" s="184" t="s">
        <v>12</v>
      </c>
      <c r="B13" s="185">
        <v>3190</v>
      </c>
      <c r="C13" s="185">
        <v>1818</v>
      </c>
      <c r="D13" s="189">
        <v>1372</v>
      </c>
      <c r="E13" s="185">
        <v>1021</v>
      </c>
      <c r="F13" s="185">
        <v>234</v>
      </c>
      <c r="G13" s="186">
        <v>787</v>
      </c>
      <c r="H13" s="185">
        <v>1094</v>
      </c>
      <c r="I13" s="185">
        <v>804</v>
      </c>
      <c r="J13" s="186">
        <v>290</v>
      </c>
      <c r="K13" s="185">
        <v>64</v>
      </c>
      <c r="L13" s="185">
        <v>51</v>
      </c>
      <c r="M13" s="186">
        <v>13</v>
      </c>
      <c r="N13" s="185">
        <v>769</v>
      </c>
      <c r="O13" s="185">
        <v>593</v>
      </c>
      <c r="P13" s="186">
        <v>176</v>
      </c>
      <c r="Q13" s="185">
        <v>242</v>
      </c>
      <c r="R13" s="185">
        <v>136</v>
      </c>
      <c r="S13" s="186">
        <v>106</v>
      </c>
      <c r="T13" s="185" t="s">
        <v>187</v>
      </c>
      <c r="U13" s="185" t="s">
        <v>187</v>
      </c>
      <c r="V13" s="186" t="s">
        <v>187</v>
      </c>
      <c r="W13" s="329">
        <f>G13/D13</f>
        <v>0.57361516034985427</v>
      </c>
    </row>
    <row r="14" spans="1:24" ht="15" customHeight="1" x14ac:dyDescent="0.2">
      <c r="A14" s="184" t="s">
        <v>13</v>
      </c>
      <c r="B14" s="185">
        <v>26272</v>
      </c>
      <c r="C14" s="185">
        <v>12266</v>
      </c>
      <c r="D14" s="189">
        <v>14006</v>
      </c>
      <c r="E14" s="185" t="s">
        <v>187</v>
      </c>
      <c r="F14" s="185" t="s">
        <v>187</v>
      </c>
      <c r="G14" s="190">
        <f>(D14/$G$67)*$G$66</f>
        <v>6038.164837647766</v>
      </c>
      <c r="H14" s="185" t="s">
        <v>187</v>
      </c>
      <c r="I14" s="185" t="s">
        <v>187</v>
      </c>
      <c r="J14" s="186" t="s">
        <v>187</v>
      </c>
      <c r="K14" s="185" t="s">
        <v>187</v>
      </c>
      <c r="L14" s="185" t="s">
        <v>187</v>
      </c>
      <c r="M14" s="186" t="s">
        <v>187</v>
      </c>
      <c r="N14" s="185" t="s">
        <v>187</v>
      </c>
      <c r="O14" s="185" t="s">
        <v>187</v>
      </c>
      <c r="P14" s="186" t="s">
        <v>187</v>
      </c>
      <c r="Q14" s="185" t="s">
        <v>187</v>
      </c>
      <c r="R14" s="185" t="s">
        <v>187</v>
      </c>
      <c r="S14" s="186" t="s">
        <v>187</v>
      </c>
      <c r="T14" s="185">
        <v>26272</v>
      </c>
      <c r="U14" s="185">
        <v>12266</v>
      </c>
      <c r="V14" s="186">
        <v>14006</v>
      </c>
      <c r="W14" s="184"/>
    </row>
    <row r="15" spans="1:24" ht="15" customHeight="1" x14ac:dyDescent="0.2">
      <c r="A15" s="184" t="s">
        <v>14</v>
      </c>
      <c r="B15" s="185">
        <v>12580</v>
      </c>
      <c r="C15" s="185">
        <v>5861</v>
      </c>
      <c r="D15" s="189">
        <v>6719</v>
      </c>
      <c r="E15" s="185" t="s">
        <v>187</v>
      </c>
      <c r="F15" s="185" t="s">
        <v>187</v>
      </c>
      <c r="G15" s="190">
        <f>(D15/$G$67)*$G$66</f>
        <v>2896.6464046947981</v>
      </c>
      <c r="H15" s="185" t="s">
        <v>187</v>
      </c>
      <c r="I15" s="185" t="s">
        <v>187</v>
      </c>
      <c r="J15" s="186" t="s">
        <v>187</v>
      </c>
      <c r="K15" s="185" t="s">
        <v>187</v>
      </c>
      <c r="L15" s="185" t="s">
        <v>187</v>
      </c>
      <c r="M15" s="186" t="s">
        <v>187</v>
      </c>
      <c r="N15" s="185" t="s">
        <v>187</v>
      </c>
      <c r="O15" s="185" t="s">
        <v>187</v>
      </c>
      <c r="P15" s="186" t="s">
        <v>187</v>
      </c>
      <c r="Q15" s="185" t="s">
        <v>187</v>
      </c>
      <c r="R15" s="185" t="s">
        <v>187</v>
      </c>
      <c r="S15" s="186" t="s">
        <v>187</v>
      </c>
      <c r="T15" s="185">
        <v>12580</v>
      </c>
      <c r="U15" s="185">
        <v>5861</v>
      </c>
      <c r="V15" s="186">
        <v>6719</v>
      </c>
      <c r="W15" s="184"/>
    </row>
    <row r="16" spans="1:24" ht="15" customHeight="1" x14ac:dyDescent="0.2">
      <c r="A16" s="184" t="s">
        <v>15</v>
      </c>
      <c r="B16" s="185">
        <v>170088</v>
      </c>
      <c r="C16" s="185">
        <v>93691</v>
      </c>
      <c r="D16" s="189">
        <v>76397</v>
      </c>
      <c r="E16" s="185">
        <v>67005</v>
      </c>
      <c r="F16" s="185">
        <v>18004</v>
      </c>
      <c r="G16" s="186">
        <v>49001</v>
      </c>
      <c r="H16" s="185">
        <v>88969</v>
      </c>
      <c r="I16" s="185">
        <v>66002</v>
      </c>
      <c r="J16" s="186">
        <v>22967</v>
      </c>
      <c r="K16" s="185">
        <v>5948</v>
      </c>
      <c r="L16" s="185">
        <v>4310</v>
      </c>
      <c r="M16" s="186">
        <v>1638</v>
      </c>
      <c r="N16" s="185">
        <v>7791</v>
      </c>
      <c r="O16" s="185">
        <v>5231</v>
      </c>
      <c r="P16" s="186">
        <v>2560</v>
      </c>
      <c r="Q16" s="185">
        <v>375</v>
      </c>
      <c r="R16" s="185">
        <v>144</v>
      </c>
      <c r="S16" s="186">
        <v>231</v>
      </c>
      <c r="T16" s="185" t="s">
        <v>187</v>
      </c>
      <c r="U16" s="185" t="s">
        <v>187</v>
      </c>
      <c r="V16" s="186" t="s">
        <v>187</v>
      </c>
      <c r="W16" s="329">
        <f>G16/D16</f>
        <v>0.64139953139521189</v>
      </c>
    </row>
    <row r="17" spans="1:23" ht="15" customHeight="1" x14ac:dyDescent="0.2">
      <c r="A17" s="184" t="s">
        <v>16</v>
      </c>
      <c r="B17" s="185">
        <v>20934</v>
      </c>
      <c r="C17" s="185">
        <v>14384</v>
      </c>
      <c r="D17" s="189">
        <v>6550</v>
      </c>
      <c r="E17" s="185">
        <v>6773</v>
      </c>
      <c r="F17" s="185">
        <v>2735</v>
      </c>
      <c r="G17" s="186">
        <v>4038</v>
      </c>
      <c r="H17" s="185">
        <v>12064</v>
      </c>
      <c r="I17" s="185">
        <v>10069</v>
      </c>
      <c r="J17" s="186">
        <v>1995</v>
      </c>
      <c r="K17" s="185">
        <v>508</v>
      </c>
      <c r="L17" s="185">
        <v>347</v>
      </c>
      <c r="M17" s="186">
        <v>161</v>
      </c>
      <c r="N17" s="185">
        <v>1538</v>
      </c>
      <c r="O17" s="185">
        <v>1209</v>
      </c>
      <c r="P17" s="186">
        <v>329</v>
      </c>
      <c r="Q17" s="185">
        <v>51</v>
      </c>
      <c r="R17" s="185">
        <v>24</v>
      </c>
      <c r="S17" s="186">
        <v>27</v>
      </c>
      <c r="T17" s="185" t="s">
        <v>187</v>
      </c>
      <c r="U17" s="185" t="s">
        <v>187</v>
      </c>
      <c r="V17" s="186" t="s">
        <v>187</v>
      </c>
      <c r="W17" s="329">
        <f>G17/D17</f>
        <v>0.61648854961832056</v>
      </c>
    </row>
    <row r="18" spans="1:23" ht="15" customHeight="1" x14ac:dyDescent="0.2">
      <c r="A18" s="184" t="s">
        <v>17</v>
      </c>
      <c r="B18" s="185">
        <v>12014</v>
      </c>
      <c r="C18" s="185">
        <v>7043</v>
      </c>
      <c r="D18" s="189">
        <v>4971</v>
      </c>
      <c r="E18" s="185" t="s">
        <v>187</v>
      </c>
      <c r="F18" s="185" t="s">
        <v>187</v>
      </c>
      <c r="G18" s="190">
        <f>(D18/$G$67)*$G$66</f>
        <v>2143.0613599847957</v>
      </c>
      <c r="H18" s="185" t="s">
        <v>187</v>
      </c>
      <c r="I18" s="185" t="s">
        <v>187</v>
      </c>
      <c r="J18" s="186" t="s">
        <v>187</v>
      </c>
      <c r="K18" s="185" t="s">
        <v>187</v>
      </c>
      <c r="L18" s="185" t="s">
        <v>187</v>
      </c>
      <c r="M18" s="186" t="s">
        <v>187</v>
      </c>
      <c r="N18" s="185" t="s">
        <v>187</v>
      </c>
      <c r="O18" s="185" t="s">
        <v>187</v>
      </c>
      <c r="P18" s="186" t="s">
        <v>187</v>
      </c>
      <c r="Q18" s="185" t="s">
        <v>187</v>
      </c>
      <c r="R18" s="185" t="s">
        <v>187</v>
      </c>
      <c r="S18" s="186" t="s">
        <v>187</v>
      </c>
      <c r="T18" s="185">
        <v>12014</v>
      </c>
      <c r="U18" s="185">
        <v>7043</v>
      </c>
      <c r="V18" s="186">
        <v>4971</v>
      </c>
      <c r="W18" s="184"/>
    </row>
    <row r="19" spans="1:23" ht="15" customHeight="1" x14ac:dyDescent="0.2">
      <c r="A19" s="184" t="s">
        <v>18</v>
      </c>
      <c r="B19" s="185" t="s">
        <v>186</v>
      </c>
      <c r="C19" s="185">
        <v>1584</v>
      </c>
      <c r="D19" s="189">
        <v>1659</v>
      </c>
      <c r="E19" s="185">
        <v>1320</v>
      </c>
      <c r="F19" s="185">
        <v>227</v>
      </c>
      <c r="G19" s="186">
        <v>1093</v>
      </c>
      <c r="H19" s="185">
        <v>1720</v>
      </c>
      <c r="I19" s="185">
        <v>1212</v>
      </c>
      <c r="J19" s="186">
        <v>508</v>
      </c>
      <c r="K19" s="185">
        <v>43</v>
      </c>
      <c r="L19" s="185">
        <v>31</v>
      </c>
      <c r="M19" s="186">
        <v>12</v>
      </c>
      <c r="N19" s="185">
        <v>130</v>
      </c>
      <c r="O19" s="185">
        <v>93</v>
      </c>
      <c r="P19" s="186">
        <v>37</v>
      </c>
      <c r="Q19" s="185" t="s">
        <v>186</v>
      </c>
      <c r="R19" s="185">
        <v>21</v>
      </c>
      <c r="S19" s="186" t="s">
        <v>186</v>
      </c>
      <c r="T19" s="185" t="s">
        <v>187</v>
      </c>
      <c r="U19" s="185" t="s">
        <v>187</v>
      </c>
      <c r="V19" s="186" t="s">
        <v>187</v>
      </c>
      <c r="W19" s="329">
        <f>G19/D19</f>
        <v>0.65883062085593735</v>
      </c>
    </row>
    <row r="20" spans="1:23" ht="15" customHeight="1" x14ac:dyDescent="0.2">
      <c r="A20" s="184" t="s">
        <v>59</v>
      </c>
      <c r="B20" s="185" t="s">
        <v>186</v>
      </c>
      <c r="C20" s="185" t="s">
        <v>186</v>
      </c>
      <c r="D20" s="189">
        <v>1379</v>
      </c>
      <c r="E20" s="185">
        <v>838</v>
      </c>
      <c r="F20" s="185">
        <v>99</v>
      </c>
      <c r="G20" s="186">
        <v>739</v>
      </c>
      <c r="H20" s="185">
        <v>2007</v>
      </c>
      <c r="I20" s="185">
        <v>1735</v>
      </c>
      <c r="J20" s="186">
        <v>272</v>
      </c>
      <c r="K20" s="185">
        <v>41</v>
      </c>
      <c r="L20" s="185">
        <v>16</v>
      </c>
      <c r="M20" s="186">
        <v>25</v>
      </c>
      <c r="N20" s="185">
        <v>433</v>
      </c>
      <c r="O20" s="185">
        <v>113</v>
      </c>
      <c r="P20" s="186">
        <v>320</v>
      </c>
      <c r="Q20" s="185" t="s">
        <v>186</v>
      </c>
      <c r="R20" s="185" t="s">
        <v>186</v>
      </c>
      <c r="S20" s="186">
        <v>23</v>
      </c>
      <c r="T20" s="185" t="s">
        <v>187</v>
      </c>
      <c r="U20" s="185" t="s">
        <v>187</v>
      </c>
      <c r="V20" s="186" t="s">
        <v>187</v>
      </c>
      <c r="W20" s="329">
        <f>G20/D20</f>
        <v>0.53589557650471353</v>
      </c>
    </row>
    <row r="21" spans="1:23" ht="15" customHeight="1" x14ac:dyDescent="0.2">
      <c r="A21" s="184" t="s">
        <v>19</v>
      </c>
      <c r="B21" s="185">
        <v>69790</v>
      </c>
      <c r="C21" s="185">
        <v>32735</v>
      </c>
      <c r="D21" s="189">
        <v>37055</v>
      </c>
      <c r="E21" s="185">
        <v>33696</v>
      </c>
      <c r="F21" s="185">
        <v>7089</v>
      </c>
      <c r="G21" s="186">
        <v>26607</v>
      </c>
      <c r="H21" s="185">
        <v>29585</v>
      </c>
      <c r="I21" s="185">
        <v>21771</v>
      </c>
      <c r="J21" s="186">
        <v>7814</v>
      </c>
      <c r="K21" s="185">
        <v>4446</v>
      </c>
      <c r="L21" s="185">
        <v>2446</v>
      </c>
      <c r="M21" s="186">
        <v>2000</v>
      </c>
      <c r="N21" s="185">
        <v>1867</v>
      </c>
      <c r="O21" s="185">
        <v>1321</v>
      </c>
      <c r="P21" s="186">
        <v>546</v>
      </c>
      <c r="Q21" s="185">
        <v>196</v>
      </c>
      <c r="R21" s="185">
        <v>108</v>
      </c>
      <c r="S21" s="186">
        <v>88</v>
      </c>
      <c r="T21" s="185" t="s">
        <v>187</v>
      </c>
      <c r="U21" s="185" t="s">
        <v>187</v>
      </c>
      <c r="V21" s="186" t="s">
        <v>187</v>
      </c>
      <c r="W21" s="329">
        <f>G21/D21</f>
        <v>0.71804075023613545</v>
      </c>
    </row>
    <row r="22" spans="1:23" ht="15" customHeight="1" x14ac:dyDescent="0.2">
      <c r="A22" s="184" t="s">
        <v>20</v>
      </c>
      <c r="B22" s="185">
        <v>41209</v>
      </c>
      <c r="C22" s="185">
        <v>20142</v>
      </c>
      <c r="D22" s="189">
        <v>21067</v>
      </c>
      <c r="E22" s="185">
        <v>18351</v>
      </c>
      <c r="F22" s="185">
        <v>3845</v>
      </c>
      <c r="G22" s="186">
        <v>14506</v>
      </c>
      <c r="H22" s="185">
        <v>15477</v>
      </c>
      <c r="I22" s="185">
        <v>12114</v>
      </c>
      <c r="J22" s="186">
        <v>3363</v>
      </c>
      <c r="K22" s="185">
        <v>1267</v>
      </c>
      <c r="L22" s="185">
        <v>639</v>
      </c>
      <c r="M22" s="186">
        <v>628</v>
      </c>
      <c r="N22" s="185">
        <v>4592</v>
      </c>
      <c r="O22" s="185">
        <v>2847</v>
      </c>
      <c r="P22" s="186">
        <v>1745</v>
      </c>
      <c r="Q22" s="185">
        <v>1522</v>
      </c>
      <c r="R22" s="185">
        <v>697</v>
      </c>
      <c r="S22" s="186">
        <v>825</v>
      </c>
      <c r="T22" s="185" t="s">
        <v>187</v>
      </c>
      <c r="U22" s="185" t="s">
        <v>187</v>
      </c>
      <c r="V22" s="186" t="s">
        <v>187</v>
      </c>
      <c r="W22" s="329">
        <f>G22/D22</f>
        <v>0.68856505435040583</v>
      </c>
    </row>
    <row r="23" spans="1:23" ht="15" customHeight="1" x14ac:dyDescent="0.2">
      <c r="A23" s="184" t="s">
        <v>21</v>
      </c>
      <c r="B23" s="185">
        <v>5754</v>
      </c>
      <c r="C23" s="185">
        <v>3326</v>
      </c>
      <c r="D23" s="189">
        <v>2428</v>
      </c>
      <c r="E23" s="185" t="s">
        <v>187</v>
      </c>
      <c r="F23" s="185" t="s">
        <v>187</v>
      </c>
      <c r="G23" s="190">
        <f>(D23/$G$67)*$G$66</f>
        <v>1046.741698258516</v>
      </c>
      <c r="H23" s="185" t="s">
        <v>187</v>
      </c>
      <c r="I23" s="185" t="s">
        <v>187</v>
      </c>
      <c r="J23" s="186" t="s">
        <v>187</v>
      </c>
      <c r="K23" s="185" t="s">
        <v>187</v>
      </c>
      <c r="L23" s="185" t="s">
        <v>187</v>
      </c>
      <c r="M23" s="186" t="s">
        <v>187</v>
      </c>
      <c r="N23" s="185" t="s">
        <v>187</v>
      </c>
      <c r="O23" s="185" t="s">
        <v>187</v>
      </c>
      <c r="P23" s="186" t="s">
        <v>187</v>
      </c>
      <c r="Q23" s="185" t="s">
        <v>187</v>
      </c>
      <c r="R23" s="185" t="s">
        <v>187</v>
      </c>
      <c r="S23" s="186" t="s">
        <v>187</v>
      </c>
      <c r="T23" s="185">
        <v>5754</v>
      </c>
      <c r="U23" s="185">
        <v>3326</v>
      </c>
      <c r="V23" s="186">
        <v>2428</v>
      </c>
      <c r="W23" s="184"/>
    </row>
    <row r="24" spans="1:23" ht="15" customHeight="1" x14ac:dyDescent="0.2">
      <c r="A24" s="184" t="s">
        <v>22</v>
      </c>
      <c r="B24" s="185" t="s">
        <v>186</v>
      </c>
      <c r="C24" s="185" t="s">
        <v>186</v>
      </c>
      <c r="D24" s="189">
        <v>2445</v>
      </c>
      <c r="E24" s="185">
        <v>2607</v>
      </c>
      <c r="F24" s="185">
        <v>897</v>
      </c>
      <c r="G24" s="186">
        <v>1710</v>
      </c>
      <c r="H24" s="185">
        <v>3371</v>
      </c>
      <c r="I24" s="185">
        <v>2842</v>
      </c>
      <c r="J24" s="186">
        <v>529</v>
      </c>
      <c r="K24" s="185">
        <v>344</v>
      </c>
      <c r="L24" s="185">
        <v>226</v>
      </c>
      <c r="M24" s="186">
        <v>118</v>
      </c>
      <c r="N24" s="185">
        <v>328</v>
      </c>
      <c r="O24" s="185">
        <v>245</v>
      </c>
      <c r="P24" s="186">
        <v>83</v>
      </c>
      <c r="Q24" s="185" t="s">
        <v>186</v>
      </c>
      <c r="R24" s="185" t="s">
        <v>186</v>
      </c>
      <c r="S24" s="186" t="s">
        <v>186</v>
      </c>
      <c r="T24" s="185" t="s">
        <v>187</v>
      </c>
      <c r="U24" s="185" t="s">
        <v>187</v>
      </c>
      <c r="V24" s="186" t="s">
        <v>187</v>
      </c>
      <c r="W24" s="329">
        <f t="shared" ref="W24:W30" si="0">G24/D24</f>
        <v>0.69938650306748462</v>
      </c>
    </row>
    <row r="25" spans="1:23" ht="15" customHeight="1" x14ac:dyDescent="0.2">
      <c r="A25" s="184" t="s">
        <v>23</v>
      </c>
      <c r="B25" s="185">
        <v>47902</v>
      </c>
      <c r="C25" s="185">
        <v>26151</v>
      </c>
      <c r="D25" s="189">
        <v>21751</v>
      </c>
      <c r="E25" s="185">
        <v>19470</v>
      </c>
      <c r="F25" s="185">
        <v>4362</v>
      </c>
      <c r="G25" s="186">
        <v>15108</v>
      </c>
      <c r="H25" s="185">
        <v>27058</v>
      </c>
      <c r="I25" s="185">
        <v>21157</v>
      </c>
      <c r="J25" s="186">
        <v>5901</v>
      </c>
      <c r="K25" s="185">
        <v>705</v>
      </c>
      <c r="L25" s="185">
        <v>371</v>
      </c>
      <c r="M25" s="186">
        <v>334</v>
      </c>
      <c r="N25" s="185">
        <v>449</v>
      </c>
      <c r="O25" s="185">
        <v>177</v>
      </c>
      <c r="P25" s="186">
        <v>272</v>
      </c>
      <c r="Q25" s="185">
        <v>220</v>
      </c>
      <c r="R25" s="185">
        <v>84</v>
      </c>
      <c r="S25" s="186">
        <v>136</v>
      </c>
      <c r="T25" s="185" t="s">
        <v>187</v>
      </c>
      <c r="U25" s="185" t="s">
        <v>187</v>
      </c>
      <c r="V25" s="186" t="s">
        <v>187</v>
      </c>
      <c r="W25" s="329">
        <f t="shared" si="0"/>
        <v>0.69458875454002111</v>
      </c>
    </row>
    <row r="26" spans="1:23" ht="15" customHeight="1" x14ac:dyDescent="0.2">
      <c r="A26" s="184" t="s">
        <v>24</v>
      </c>
      <c r="B26" s="185">
        <v>27575</v>
      </c>
      <c r="C26" s="185">
        <v>13345</v>
      </c>
      <c r="D26" s="189">
        <v>14230</v>
      </c>
      <c r="E26" s="185">
        <v>11392</v>
      </c>
      <c r="F26" s="185">
        <v>1981</v>
      </c>
      <c r="G26" s="186">
        <v>9411</v>
      </c>
      <c r="H26" s="185">
        <v>14674</v>
      </c>
      <c r="I26" s="185">
        <v>10476</v>
      </c>
      <c r="J26" s="186">
        <v>4198</v>
      </c>
      <c r="K26" s="185">
        <v>948</v>
      </c>
      <c r="L26" s="185">
        <v>640</v>
      </c>
      <c r="M26" s="186">
        <v>308</v>
      </c>
      <c r="N26" s="185">
        <v>522</v>
      </c>
      <c r="O26" s="185">
        <v>229</v>
      </c>
      <c r="P26" s="186">
        <v>293</v>
      </c>
      <c r="Q26" s="185">
        <v>39</v>
      </c>
      <c r="R26" s="185">
        <v>19</v>
      </c>
      <c r="S26" s="186">
        <v>20</v>
      </c>
      <c r="T26" s="185" t="s">
        <v>187</v>
      </c>
      <c r="U26" s="185" t="s">
        <v>187</v>
      </c>
      <c r="V26" s="186" t="s">
        <v>187</v>
      </c>
      <c r="W26" s="329">
        <f t="shared" si="0"/>
        <v>0.66134926212227685</v>
      </c>
    </row>
    <row r="27" spans="1:23" ht="15" customHeight="1" x14ac:dyDescent="0.2">
      <c r="A27" s="184" t="s">
        <v>25</v>
      </c>
      <c r="B27" s="185" t="s">
        <v>186</v>
      </c>
      <c r="C27" s="185" t="s">
        <v>186</v>
      </c>
      <c r="D27" s="189">
        <v>5161</v>
      </c>
      <c r="E27" s="185">
        <v>4262</v>
      </c>
      <c r="F27" s="185">
        <v>844</v>
      </c>
      <c r="G27" s="186">
        <v>3418</v>
      </c>
      <c r="H27" s="185">
        <v>7319</v>
      </c>
      <c r="I27" s="185">
        <v>5718</v>
      </c>
      <c r="J27" s="186">
        <v>1601</v>
      </c>
      <c r="K27" s="185">
        <v>222</v>
      </c>
      <c r="L27" s="185">
        <v>132</v>
      </c>
      <c r="M27" s="186">
        <v>90</v>
      </c>
      <c r="N27" s="185">
        <v>140</v>
      </c>
      <c r="O27" s="185">
        <v>89</v>
      </c>
      <c r="P27" s="186">
        <v>51</v>
      </c>
      <c r="Q27" s="185" t="s">
        <v>186</v>
      </c>
      <c r="R27" s="185" t="s">
        <v>186</v>
      </c>
      <c r="S27" s="186" t="s">
        <v>186</v>
      </c>
      <c r="T27" s="185" t="s">
        <v>187</v>
      </c>
      <c r="U27" s="185" t="s">
        <v>187</v>
      </c>
      <c r="V27" s="186" t="s">
        <v>187</v>
      </c>
      <c r="W27" s="329">
        <f t="shared" si="0"/>
        <v>0.66227475295485372</v>
      </c>
    </row>
    <row r="28" spans="1:23" ht="15" customHeight="1" x14ac:dyDescent="0.2">
      <c r="A28" s="184" t="s">
        <v>26</v>
      </c>
      <c r="B28" s="185">
        <v>11848</v>
      </c>
      <c r="C28" s="185">
        <v>6481</v>
      </c>
      <c r="D28" s="189">
        <v>5367</v>
      </c>
      <c r="E28" s="185">
        <v>3794</v>
      </c>
      <c r="F28" s="185">
        <v>599</v>
      </c>
      <c r="G28" s="186">
        <v>3195</v>
      </c>
      <c r="H28" s="185">
        <v>6502</v>
      </c>
      <c r="I28" s="185">
        <v>4856</v>
      </c>
      <c r="J28" s="186">
        <v>1646</v>
      </c>
      <c r="K28" s="185">
        <v>630</v>
      </c>
      <c r="L28" s="185">
        <v>308</v>
      </c>
      <c r="M28" s="186">
        <v>322</v>
      </c>
      <c r="N28" s="185">
        <v>885</v>
      </c>
      <c r="O28" s="185">
        <v>703</v>
      </c>
      <c r="P28" s="186">
        <v>182</v>
      </c>
      <c r="Q28" s="185">
        <v>37</v>
      </c>
      <c r="R28" s="185">
        <v>15</v>
      </c>
      <c r="S28" s="186">
        <v>22</v>
      </c>
      <c r="T28" s="185" t="s">
        <v>187</v>
      </c>
      <c r="U28" s="185" t="s">
        <v>187</v>
      </c>
      <c r="V28" s="186" t="s">
        <v>187</v>
      </c>
      <c r="W28" s="329">
        <f t="shared" si="0"/>
        <v>0.59530463946338741</v>
      </c>
    </row>
    <row r="29" spans="1:23" ht="15" customHeight="1" x14ac:dyDescent="0.2">
      <c r="A29" s="184" t="s">
        <v>27</v>
      </c>
      <c r="B29" s="185">
        <v>18812</v>
      </c>
      <c r="C29" s="185">
        <v>9447</v>
      </c>
      <c r="D29" s="189">
        <v>9365</v>
      </c>
      <c r="E29" s="185">
        <v>8039</v>
      </c>
      <c r="F29" s="185">
        <v>1812</v>
      </c>
      <c r="G29" s="186">
        <v>6227</v>
      </c>
      <c r="H29" s="185">
        <v>9089</v>
      </c>
      <c r="I29" s="185">
        <v>6645</v>
      </c>
      <c r="J29" s="186">
        <v>2444</v>
      </c>
      <c r="K29" s="185">
        <v>409</v>
      </c>
      <c r="L29" s="185">
        <v>243</v>
      </c>
      <c r="M29" s="186">
        <v>166</v>
      </c>
      <c r="N29" s="185">
        <v>1048</v>
      </c>
      <c r="O29" s="185">
        <v>652</v>
      </c>
      <c r="P29" s="186">
        <v>396</v>
      </c>
      <c r="Q29" s="185">
        <v>227</v>
      </c>
      <c r="R29" s="185">
        <v>95</v>
      </c>
      <c r="S29" s="186">
        <v>132</v>
      </c>
      <c r="T29" s="185" t="s">
        <v>187</v>
      </c>
      <c r="U29" s="185" t="s">
        <v>187</v>
      </c>
      <c r="V29" s="186" t="s">
        <v>187</v>
      </c>
      <c r="W29" s="329">
        <f t="shared" si="0"/>
        <v>0.66492258408969562</v>
      </c>
    </row>
    <row r="30" spans="1:23" ht="15" customHeight="1" x14ac:dyDescent="0.2">
      <c r="A30" s="184" t="s">
        <v>28</v>
      </c>
      <c r="B30" s="185">
        <v>20236</v>
      </c>
      <c r="C30" s="185" t="s">
        <v>186</v>
      </c>
      <c r="D30" s="189">
        <v>12190</v>
      </c>
      <c r="E30" s="185">
        <v>12789</v>
      </c>
      <c r="F30" s="185">
        <v>1986</v>
      </c>
      <c r="G30" s="186">
        <v>10803</v>
      </c>
      <c r="H30" s="185">
        <v>6604</v>
      </c>
      <c r="I30" s="185">
        <v>5453</v>
      </c>
      <c r="J30" s="186">
        <v>1151</v>
      </c>
      <c r="K30" s="185">
        <v>216</v>
      </c>
      <c r="L30" s="185">
        <v>98</v>
      </c>
      <c r="M30" s="186">
        <v>118</v>
      </c>
      <c r="N30" s="185">
        <v>616</v>
      </c>
      <c r="O30" s="185">
        <v>504</v>
      </c>
      <c r="P30" s="186">
        <v>112</v>
      </c>
      <c r="Q30" s="185">
        <v>11</v>
      </c>
      <c r="R30" s="185" t="s">
        <v>186</v>
      </c>
      <c r="S30" s="186" t="s">
        <v>186</v>
      </c>
      <c r="T30" s="185" t="s">
        <v>187</v>
      </c>
      <c r="U30" s="185" t="s">
        <v>187</v>
      </c>
      <c r="V30" s="186" t="s">
        <v>187</v>
      </c>
      <c r="W30" s="329">
        <f t="shared" si="0"/>
        <v>0.88621821164889258</v>
      </c>
    </row>
    <row r="31" spans="1:23" ht="15" customHeight="1" x14ac:dyDescent="0.2">
      <c r="A31" s="184" t="s">
        <v>29</v>
      </c>
      <c r="B31" s="185">
        <v>4512</v>
      </c>
      <c r="C31" s="185">
        <v>2306</v>
      </c>
      <c r="D31" s="189">
        <v>2206</v>
      </c>
      <c r="E31" s="185" t="s">
        <v>187</v>
      </c>
      <c r="F31" s="185" t="s">
        <v>187</v>
      </c>
      <c r="G31" s="190">
        <f>(D31/$G$67)*$G$66</f>
        <v>951.03467312944247</v>
      </c>
      <c r="H31" s="185" t="s">
        <v>187</v>
      </c>
      <c r="I31" s="185" t="s">
        <v>187</v>
      </c>
      <c r="J31" s="186" t="s">
        <v>187</v>
      </c>
      <c r="K31" s="185" t="s">
        <v>187</v>
      </c>
      <c r="L31" s="185" t="s">
        <v>187</v>
      </c>
      <c r="M31" s="186" t="s">
        <v>187</v>
      </c>
      <c r="N31" s="185" t="s">
        <v>187</v>
      </c>
      <c r="O31" s="185" t="s">
        <v>187</v>
      </c>
      <c r="P31" s="186" t="s">
        <v>187</v>
      </c>
      <c r="Q31" s="185" t="s">
        <v>187</v>
      </c>
      <c r="R31" s="185" t="s">
        <v>187</v>
      </c>
      <c r="S31" s="186" t="s">
        <v>187</v>
      </c>
      <c r="T31" s="185">
        <v>4512</v>
      </c>
      <c r="U31" s="185">
        <v>2306</v>
      </c>
      <c r="V31" s="186">
        <v>2206</v>
      </c>
      <c r="W31" s="184"/>
    </row>
    <row r="32" spans="1:23" ht="15" customHeight="1" x14ac:dyDescent="0.2">
      <c r="A32" s="184" t="s">
        <v>30</v>
      </c>
      <c r="B32" s="185">
        <v>21396</v>
      </c>
      <c r="C32" s="185">
        <v>12009</v>
      </c>
      <c r="D32" s="189">
        <v>9387</v>
      </c>
      <c r="E32" s="185">
        <v>6199</v>
      </c>
      <c r="F32" s="185">
        <v>1178</v>
      </c>
      <c r="G32" s="186">
        <v>5021</v>
      </c>
      <c r="H32" s="185">
        <v>13163</v>
      </c>
      <c r="I32" s="185">
        <v>9643</v>
      </c>
      <c r="J32" s="186">
        <v>3520</v>
      </c>
      <c r="K32" s="185">
        <v>511</v>
      </c>
      <c r="L32" s="185">
        <v>251</v>
      </c>
      <c r="M32" s="186">
        <v>260</v>
      </c>
      <c r="N32" s="185">
        <v>824</v>
      </c>
      <c r="O32" s="185">
        <v>586</v>
      </c>
      <c r="P32" s="186">
        <v>238</v>
      </c>
      <c r="Q32" s="185">
        <v>699</v>
      </c>
      <c r="R32" s="185">
        <v>351</v>
      </c>
      <c r="S32" s="186">
        <v>348</v>
      </c>
      <c r="T32" s="185" t="s">
        <v>187</v>
      </c>
      <c r="U32" s="185" t="s">
        <v>187</v>
      </c>
      <c r="V32" s="186" t="s">
        <v>187</v>
      </c>
      <c r="W32" s="329">
        <f t="shared" ref="W32:W41" si="1">G32/D32</f>
        <v>0.53488867582827315</v>
      </c>
    </row>
    <row r="33" spans="1:23" ht="15" customHeight="1" x14ac:dyDescent="0.2">
      <c r="A33" s="184" t="s">
        <v>31</v>
      </c>
      <c r="B33" s="185">
        <v>26644</v>
      </c>
      <c r="C33" s="185">
        <v>17338</v>
      </c>
      <c r="D33" s="189">
        <v>9306</v>
      </c>
      <c r="E33" s="185">
        <v>5520</v>
      </c>
      <c r="F33" s="185">
        <v>1637</v>
      </c>
      <c r="G33" s="186">
        <v>3883</v>
      </c>
      <c r="H33" s="185">
        <v>16515</v>
      </c>
      <c r="I33" s="185">
        <v>12873</v>
      </c>
      <c r="J33" s="186">
        <v>3642</v>
      </c>
      <c r="K33" s="185">
        <v>148</v>
      </c>
      <c r="L33" s="185">
        <v>97</v>
      </c>
      <c r="M33" s="186">
        <v>51</v>
      </c>
      <c r="N33" s="185">
        <v>592</v>
      </c>
      <c r="O33" s="185">
        <v>232</v>
      </c>
      <c r="P33" s="186">
        <v>360</v>
      </c>
      <c r="Q33" s="185">
        <v>3869</v>
      </c>
      <c r="R33" s="185">
        <v>2499</v>
      </c>
      <c r="S33" s="186">
        <v>1370</v>
      </c>
      <c r="T33" s="185" t="s">
        <v>187</v>
      </c>
      <c r="U33" s="185" t="s">
        <v>187</v>
      </c>
      <c r="V33" s="186" t="s">
        <v>187</v>
      </c>
      <c r="W33" s="329">
        <f t="shared" si="1"/>
        <v>0.41725768321513002</v>
      </c>
    </row>
    <row r="34" spans="1:23" ht="15" customHeight="1" x14ac:dyDescent="0.2">
      <c r="A34" s="184" t="s">
        <v>32</v>
      </c>
      <c r="B34" s="185">
        <v>36167</v>
      </c>
      <c r="C34" s="185">
        <v>18142</v>
      </c>
      <c r="D34" s="189">
        <v>18025</v>
      </c>
      <c r="E34" s="185">
        <v>14670</v>
      </c>
      <c r="F34" s="185">
        <v>3245</v>
      </c>
      <c r="G34" s="186">
        <v>11425</v>
      </c>
      <c r="H34" s="185">
        <v>20845</v>
      </c>
      <c r="I34" s="185">
        <v>14536</v>
      </c>
      <c r="J34" s="186">
        <v>6309</v>
      </c>
      <c r="K34" s="185">
        <v>357</v>
      </c>
      <c r="L34" s="185">
        <v>253</v>
      </c>
      <c r="M34" s="186">
        <v>104</v>
      </c>
      <c r="N34" s="185">
        <v>214</v>
      </c>
      <c r="O34" s="185">
        <v>71</v>
      </c>
      <c r="P34" s="186">
        <v>143</v>
      </c>
      <c r="Q34" s="185">
        <v>81</v>
      </c>
      <c r="R34" s="185">
        <v>37</v>
      </c>
      <c r="S34" s="186">
        <v>44</v>
      </c>
      <c r="T34" s="185" t="s">
        <v>187</v>
      </c>
      <c r="U34" s="185" t="s">
        <v>187</v>
      </c>
      <c r="V34" s="186" t="s">
        <v>187</v>
      </c>
      <c r="W34" s="329">
        <f t="shared" si="1"/>
        <v>0.63384188626907079</v>
      </c>
    </row>
    <row r="35" spans="1:23" ht="15" customHeight="1" x14ac:dyDescent="0.2">
      <c r="A35" s="184" t="s">
        <v>33</v>
      </c>
      <c r="B35" s="185">
        <v>21518</v>
      </c>
      <c r="C35" s="185">
        <v>13365</v>
      </c>
      <c r="D35" s="189">
        <v>8153</v>
      </c>
      <c r="E35" s="185">
        <v>4644</v>
      </c>
      <c r="F35" s="185">
        <v>1085</v>
      </c>
      <c r="G35" s="186">
        <v>3559</v>
      </c>
      <c r="H35" s="185">
        <v>15081</v>
      </c>
      <c r="I35" s="185">
        <v>11544</v>
      </c>
      <c r="J35" s="186">
        <v>3537</v>
      </c>
      <c r="K35" s="185">
        <v>366</v>
      </c>
      <c r="L35" s="185">
        <v>205</v>
      </c>
      <c r="M35" s="186">
        <v>161</v>
      </c>
      <c r="N35" s="185">
        <v>1374</v>
      </c>
      <c r="O35" s="185">
        <v>495</v>
      </c>
      <c r="P35" s="186">
        <v>879</v>
      </c>
      <c r="Q35" s="185">
        <v>53</v>
      </c>
      <c r="R35" s="185">
        <v>36</v>
      </c>
      <c r="S35" s="186">
        <v>17</v>
      </c>
      <c r="T35" s="185" t="s">
        <v>187</v>
      </c>
      <c r="U35" s="185" t="s">
        <v>187</v>
      </c>
      <c r="V35" s="186" t="s">
        <v>187</v>
      </c>
      <c r="W35" s="329">
        <f t="shared" si="1"/>
        <v>0.43652643198822522</v>
      </c>
    </row>
    <row r="36" spans="1:23" ht="15" customHeight="1" x14ac:dyDescent="0.2">
      <c r="A36" s="184" t="s">
        <v>34</v>
      </c>
      <c r="B36" s="185">
        <v>13064</v>
      </c>
      <c r="C36" s="185">
        <v>4905</v>
      </c>
      <c r="D36" s="189">
        <v>8159</v>
      </c>
      <c r="E36" s="185">
        <v>8447</v>
      </c>
      <c r="F36" s="185">
        <v>1362</v>
      </c>
      <c r="G36" s="186">
        <v>7085</v>
      </c>
      <c r="H36" s="185">
        <v>4169</v>
      </c>
      <c r="I36" s="185">
        <v>3288</v>
      </c>
      <c r="J36" s="186">
        <v>881</v>
      </c>
      <c r="K36" s="185">
        <v>261</v>
      </c>
      <c r="L36" s="185">
        <v>135</v>
      </c>
      <c r="M36" s="186">
        <v>126</v>
      </c>
      <c r="N36" s="185">
        <v>68</v>
      </c>
      <c r="O36" s="185">
        <v>48</v>
      </c>
      <c r="P36" s="186">
        <v>20</v>
      </c>
      <c r="Q36" s="185">
        <v>119</v>
      </c>
      <c r="R36" s="185">
        <v>72</v>
      </c>
      <c r="S36" s="186">
        <v>47</v>
      </c>
      <c r="T36" s="185" t="s">
        <v>187</v>
      </c>
      <c r="U36" s="185" t="s">
        <v>187</v>
      </c>
      <c r="V36" s="186" t="s">
        <v>187</v>
      </c>
      <c r="W36" s="329">
        <f t="shared" si="1"/>
        <v>0.86836622135065566</v>
      </c>
    </row>
    <row r="37" spans="1:23" ht="15" customHeight="1" x14ac:dyDescent="0.2">
      <c r="A37" s="184" t="s">
        <v>35</v>
      </c>
      <c r="B37" s="185">
        <v>23325</v>
      </c>
      <c r="C37" s="185">
        <v>12014</v>
      </c>
      <c r="D37" s="189">
        <v>11311</v>
      </c>
      <c r="E37" s="185">
        <v>9273</v>
      </c>
      <c r="F37" s="185">
        <v>1753</v>
      </c>
      <c r="G37" s="186">
        <v>7520</v>
      </c>
      <c r="H37" s="185">
        <v>12562</v>
      </c>
      <c r="I37" s="185">
        <v>9380</v>
      </c>
      <c r="J37" s="186">
        <v>3182</v>
      </c>
      <c r="K37" s="185">
        <v>572</v>
      </c>
      <c r="L37" s="185">
        <v>362</v>
      </c>
      <c r="M37" s="186">
        <v>210</v>
      </c>
      <c r="N37" s="185">
        <v>515</v>
      </c>
      <c r="O37" s="185">
        <v>332</v>
      </c>
      <c r="P37" s="186">
        <v>183</v>
      </c>
      <c r="Q37" s="185">
        <v>403</v>
      </c>
      <c r="R37" s="185">
        <v>187</v>
      </c>
      <c r="S37" s="186">
        <v>216</v>
      </c>
      <c r="T37" s="185" t="s">
        <v>187</v>
      </c>
      <c r="U37" s="185" t="s">
        <v>187</v>
      </c>
      <c r="V37" s="186" t="s">
        <v>187</v>
      </c>
      <c r="W37" s="329">
        <f t="shared" si="1"/>
        <v>0.66483953673415264</v>
      </c>
    </row>
    <row r="38" spans="1:23" ht="15" customHeight="1" x14ac:dyDescent="0.2">
      <c r="A38" s="184" t="s">
        <v>36</v>
      </c>
      <c r="B38" s="185">
        <v>3687</v>
      </c>
      <c r="C38" s="185">
        <v>1989</v>
      </c>
      <c r="D38" s="189">
        <v>1698</v>
      </c>
      <c r="E38" s="185">
        <v>1176</v>
      </c>
      <c r="F38" s="185">
        <v>173</v>
      </c>
      <c r="G38" s="186">
        <v>1003</v>
      </c>
      <c r="H38" s="185">
        <v>1817</v>
      </c>
      <c r="I38" s="185">
        <v>1403</v>
      </c>
      <c r="J38" s="186">
        <v>414</v>
      </c>
      <c r="K38" s="185">
        <v>248</v>
      </c>
      <c r="L38" s="185">
        <v>146</v>
      </c>
      <c r="M38" s="186">
        <v>102</v>
      </c>
      <c r="N38" s="185">
        <v>388</v>
      </c>
      <c r="O38" s="185">
        <v>237</v>
      </c>
      <c r="P38" s="186">
        <v>151</v>
      </c>
      <c r="Q38" s="185">
        <v>58</v>
      </c>
      <c r="R38" s="185">
        <v>30</v>
      </c>
      <c r="S38" s="186">
        <v>28</v>
      </c>
      <c r="T38" s="185" t="s">
        <v>187</v>
      </c>
      <c r="U38" s="185" t="s">
        <v>187</v>
      </c>
      <c r="V38" s="186" t="s">
        <v>187</v>
      </c>
      <c r="W38" s="329">
        <f t="shared" si="1"/>
        <v>0.59069493521790339</v>
      </c>
    </row>
    <row r="39" spans="1:23" ht="15" customHeight="1" x14ac:dyDescent="0.2">
      <c r="A39" s="184" t="s">
        <v>37</v>
      </c>
      <c r="B39" s="185">
        <v>7848</v>
      </c>
      <c r="C39" s="185">
        <v>4490</v>
      </c>
      <c r="D39" s="189">
        <v>3358</v>
      </c>
      <c r="E39" s="185">
        <v>2465</v>
      </c>
      <c r="F39" s="185">
        <v>461</v>
      </c>
      <c r="G39" s="186">
        <v>2004</v>
      </c>
      <c r="H39" s="185">
        <v>4677</v>
      </c>
      <c r="I39" s="185">
        <v>3605</v>
      </c>
      <c r="J39" s="186">
        <v>1072</v>
      </c>
      <c r="K39" s="185">
        <v>279</v>
      </c>
      <c r="L39" s="185">
        <v>128</v>
      </c>
      <c r="M39" s="186">
        <v>151</v>
      </c>
      <c r="N39" s="185">
        <v>302</v>
      </c>
      <c r="O39" s="185">
        <v>220</v>
      </c>
      <c r="P39" s="186">
        <v>82</v>
      </c>
      <c r="Q39" s="185">
        <v>125</v>
      </c>
      <c r="R39" s="185">
        <v>76</v>
      </c>
      <c r="S39" s="186">
        <v>49</v>
      </c>
      <c r="T39" s="185" t="s">
        <v>187</v>
      </c>
      <c r="U39" s="185" t="s">
        <v>187</v>
      </c>
      <c r="V39" s="186" t="s">
        <v>187</v>
      </c>
      <c r="W39" s="329">
        <f t="shared" si="1"/>
        <v>0.59678379988088148</v>
      </c>
    </row>
    <row r="40" spans="1:23" ht="15" customHeight="1" x14ac:dyDescent="0.2">
      <c r="A40" s="184" t="s">
        <v>38</v>
      </c>
      <c r="B40" s="185">
        <v>10382</v>
      </c>
      <c r="C40" s="185">
        <v>4934</v>
      </c>
      <c r="D40" s="189">
        <v>5448</v>
      </c>
      <c r="E40" s="185">
        <v>4190</v>
      </c>
      <c r="F40" s="185">
        <v>908</v>
      </c>
      <c r="G40" s="186">
        <v>3282</v>
      </c>
      <c r="H40" s="185">
        <v>4808</v>
      </c>
      <c r="I40" s="185">
        <v>3175</v>
      </c>
      <c r="J40" s="186">
        <v>1633</v>
      </c>
      <c r="K40" s="185">
        <v>586</v>
      </c>
      <c r="L40" s="185">
        <v>314</v>
      </c>
      <c r="M40" s="186">
        <v>272</v>
      </c>
      <c r="N40" s="185">
        <v>540</v>
      </c>
      <c r="O40" s="185">
        <v>418</v>
      </c>
      <c r="P40" s="186">
        <v>122</v>
      </c>
      <c r="Q40" s="185">
        <v>258</v>
      </c>
      <c r="R40" s="185">
        <v>119</v>
      </c>
      <c r="S40" s="186">
        <v>139</v>
      </c>
      <c r="T40" s="185" t="s">
        <v>187</v>
      </c>
      <c r="U40" s="185" t="s">
        <v>187</v>
      </c>
      <c r="V40" s="186" t="s">
        <v>187</v>
      </c>
      <c r="W40" s="329">
        <f t="shared" si="1"/>
        <v>0.60242290748898675</v>
      </c>
    </row>
    <row r="41" spans="1:23" ht="15" customHeight="1" x14ac:dyDescent="0.2">
      <c r="A41" s="184" t="s">
        <v>57</v>
      </c>
      <c r="B41" s="185">
        <v>3922</v>
      </c>
      <c r="C41" s="185">
        <v>2329</v>
      </c>
      <c r="D41" s="189">
        <v>1593</v>
      </c>
      <c r="E41" s="185">
        <v>992</v>
      </c>
      <c r="F41" s="185">
        <v>182</v>
      </c>
      <c r="G41" s="186">
        <v>810</v>
      </c>
      <c r="H41" s="185">
        <v>2691</v>
      </c>
      <c r="I41" s="185">
        <v>2006</v>
      </c>
      <c r="J41" s="186">
        <v>685</v>
      </c>
      <c r="K41" s="185">
        <v>93</v>
      </c>
      <c r="L41" s="185">
        <v>47</v>
      </c>
      <c r="M41" s="186">
        <v>46</v>
      </c>
      <c r="N41" s="185">
        <v>58</v>
      </c>
      <c r="O41" s="185">
        <v>31</v>
      </c>
      <c r="P41" s="186">
        <v>27</v>
      </c>
      <c r="Q41" s="185">
        <v>88</v>
      </c>
      <c r="R41" s="185">
        <v>63</v>
      </c>
      <c r="S41" s="186">
        <v>25</v>
      </c>
      <c r="T41" s="185" t="s">
        <v>187</v>
      </c>
      <c r="U41" s="185" t="s">
        <v>187</v>
      </c>
      <c r="V41" s="186" t="s">
        <v>187</v>
      </c>
      <c r="W41" s="329">
        <f t="shared" si="1"/>
        <v>0.50847457627118642</v>
      </c>
    </row>
    <row r="42" spans="1:23" ht="15" customHeight="1" x14ac:dyDescent="0.2">
      <c r="A42" s="184" t="s">
        <v>58</v>
      </c>
      <c r="B42" s="185">
        <v>29215</v>
      </c>
      <c r="C42" s="185">
        <v>18607</v>
      </c>
      <c r="D42" s="189">
        <v>10608</v>
      </c>
      <c r="E42" s="185" t="s">
        <v>187</v>
      </c>
      <c r="F42" s="185" t="s">
        <v>187</v>
      </c>
      <c r="G42" s="190">
        <f>(D42/$G$67)*$G$66</f>
        <v>4573.2437953568115</v>
      </c>
      <c r="H42" s="185" t="s">
        <v>187</v>
      </c>
      <c r="I42" s="185" t="s">
        <v>187</v>
      </c>
      <c r="J42" s="186" t="s">
        <v>187</v>
      </c>
      <c r="K42" s="185" t="s">
        <v>187</v>
      </c>
      <c r="L42" s="185" t="s">
        <v>187</v>
      </c>
      <c r="M42" s="186" t="s">
        <v>187</v>
      </c>
      <c r="N42" s="185" t="s">
        <v>187</v>
      </c>
      <c r="O42" s="185" t="s">
        <v>187</v>
      </c>
      <c r="P42" s="186" t="s">
        <v>187</v>
      </c>
      <c r="Q42" s="185" t="s">
        <v>187</v>
      </c>
      <c r="R42" s="185" t="s">
        <v>187</v>
      </c>
      <c r="S42" s="186" t="s">
        <v>187</v>
      </c>
      <c r="T42" s="185">
        <v>29215</v>
      </c>
      <c r="U42" s="185">
        <v>18607</v>
      </c>
      <c r="V42" s="186">
        <v>10608</v>
      </c>
      <c r="W42" s="184"/>
    </row>
    <row r="43" spans="1:23" ht="15" customHeight="1" x14ac:dyDescent="0.2">
      <c r="A43" s="184" t="s">
        <v>56</v>
      </c>
      <c r="B43" s="185">
        <v>8370</v>
      </c>
      <c r="C43" s="185">
        <v>3147</v>
      </c>
      <c r="D43" s="189">
        <v>5223</v>
      </c>
      <c r="E43" s="185">
        <v>3723</v>
      </c>
      <c r="F43" s="185">
        <v>713</v>
      </c>
      <c r="G43" s="186">
        <v>3010</v>
      </c>
      <c r="H43" s="185">
        <v>1508</v>
      </c>
      <c r="I43" s="185">
        <v>1006</v>
      </c>
      <c r="J43" s="186">
        <v>502</v>
      </c>
      <c r="K43" s="185">
        <v>352</v>
      </c>
      <c r="L43" s="185">
        <v>144</v>
      </c>
      <c r="M43" s="186">
        <v>208</v>
      </c>
      <c r="N43" s="185">
        <v>723</v>
      </c>
      <c r="O43" s="185">
        <v>369</v>
      </c>
      <c r="P43" s="186">
        <v>354</v>
      </c>
      <c r="Q43" s="185">
        <v>2064</v>
      </c>
      <c r="R43" s="185">
        <v>915</v>
      </c>
      <c r="S43" s="186">
        <v>1149</v>
      </c>
      <c r="T43" s="185" t="s">
        <v>187</v>
      </c>
      <c r="U43" s="185" t="s">
        <v>187</v>
      </c>
      <c r="V43" s="186" t="s">
        <v>187</v>
      </c>
      <c r="W43" s="329">
        <f t="shared" ref="W43:W50" si="2">G43/D43</f>
        <v>0.57629714723339076</v>
      </c>
    </row>
    <row r="44" spans="1:23" ht="15" customHeight="1" x14ac:dyDescent="0.2">
      <c r="A44" s="184" t="s">
        <v>55</v>
      </c>
      <c r="B44" s="185">
        <v>74814</v>
      </c>
      <c r="C44" s="185">
        <v>43464</v>
      </c>
      <c r="D44" s="189">
        <v>31350</v>
      </c>
      <c r="E44" s="185">
        <v>29275</v>
      </c>
      <c r="F44" s="185">
        <v>9884</v>
      </c>
      <c r="G44" s="186">
        <v>19391</v>
      </c>
      <c r="H44" s="185">
        <v>40745</v>
      </c>
      <c r="I44" s="185">
        <v>30960</v>
      </c>
      <c r="J44" s="186">
        <v>9785</v>
      </c>
      <c r="K44" s="185">
        <v>1046</v>
      </c>
      <c r="L44" s="185">
        <v>477</v>
      </c>
      <c r="M44" s="186">
        <v>569</v>
      </c>
      <c r="N44" s="185">
        <v>2782</v>
      </c>
      <c r="O44" s="185">
        <v>1391</v>
      </c>
      <c r="P44" s="186">
        <v>1391</v>
      </c>
      <c r="Q44" s="185">
        <v>966</v>
      </c>
      <c r="R44" s="185">
        <v>752</v>
      </c>
      <c r="S44" s="186">
        <v>214</v>
      </c>
      <c r="T44" s="185" t="s">
        <v>187</v>
      </c>
      <c r="U44" s="185" t="s">
        <v>187</v>
      </c>
      <c r="V44" s="186" t="s">
        <v>187</v>
      </c>
      <c r="W44" s="329">
        <f t="shared" si="2"/>
        <v>0.6185326953748006</v>
      </c>
    </row>
    <row r="45" spans="1:23" ht="15" customHeight="1" x14ac:dyDescent="0.2">
      <c r="A45" s="184" t="s">
        <v>54</v>
      </c>
      <c r="B45" s="185">
        <v>40255</v>
      </c>
      <c r="C45" s="185">
        <v>21591</v>
      </c>
      <c r="D45" s="189">
        <v>18664</v>
      </c>
      <c r="E45" s="185">
        <v>17002</v>
      </c>
      <c r="F45" s="185">
        <v>3483</v>
      </c>
      <c r="G45" s="186">
        <v>13519</v>
      </c>
      <c r="H45" s="185">
        <v>18686</v>
      </c>
      <c r="I45" s="185">
        <v>15282</v>
      </c>
      <c r="J45" s="186">
        <v>3404</v>
      </c>
      <c r="K45" s="185">
        <v>1973</v>
      </c>
      <c r="L45" s="185">
        <v>744</v>
      </c>
      <c r="M45" s="186">
        <v>1229</v>
      </c>
      <c r="N45" s="185">
        <v>2549</v>
      </c>
      <c r="O45" s="185">
        <v>2047</v>
      </c>
      <c r="P45" s="186">
        <v>502</v>
      </c>
      <c r="Q45" s="185">
        <v>45</v>
      </c>
      <c r="R45" s="185">
        <v>35</v>
      </c>
      <c r="S45" s="186">
        <v>10</v>
      </c>
      <c r="T45" s="185" t="s">
        <v>187</v>
      </c>
      <c r="U45" s="185" t="s">
        <v>187</v>
      </c>
      <c r="V45" s="186" t="s">
        <v>187</v>
      </c>
      <c r="W45" s="329">
        <f t="shared" si="2"/>
        <v>0.72433561937419633</v>
      </c>
    </row>
    <row r="46" spans="1:23" ht="15" customHeight="1" x14ac:dyDescent="0.2">
      <c r="A46" s="184" t="s">
        <v>53</v>
      </c>
      <c r="B46" s="185">
        <v>3412</v>
      </c>
      <c r="C46" s="185">
        <v>2032</v>
      </c>
      <c r="D46" s="189">
        <v>1380</v>
      </c>
      <c r="E46" s="185">
        <v>791</v>
      </c>
      <c r="F46" s="185">
        <v>110</v>
      </c>
      <c r="G46" s="186">
        <v>681</v>
      </c>
      <c r="H46" s="185">
        <v>2035</v>
      </c>
      <c r="I46" s="185">
        <v>1511</v>
      </c>
      <c r="J46" s="186">
        <v>524</v>
      </c>
      <c r="K46" s="185">
        <v>69</v>
      </c>
      <c r="L46" s="185">
        <v>43</v>
      </c>
      <c r="M46" s="186">
        <v>26</v>
      </c>
      <c r="N46" s="185">
        <v>428</v>
      </c>
      <c r="O46" s="185">
        <v>316</v>
      </c>
      <c r="P46" s="186">
        <v>112</v>
      </c>
      <c r="Q46" s="185">
        <v>89</v>
      </c>
      <c r="R46" s="185">
        <v>52</v>
      </c>
      <c r="S46" s="186">
        <v>37</v>
      </c>
      <c r="T46" s="185" t="s">
        <v>187</v>
      </c>
      <c r="U46" s="185" t="s">
        <v>187</v>
      </c>
      <c r="V46" s="186" t="s">
        <v>187</v>
      </c>
      <c r="W46" s="329">
        <f t="shared" si="2"/>
        <v>0.4934782608695652</v>
      </c>
    </row>
    <row r="47" spans="1:23" ht="15" customHeight="1" x14ac:dyDescent="0.2">
      <c r="A47" s="184" t="s">
        <v>39</v>
      </c>
      <c r="B47" s="185">
        <v>43490</v>
      </c>
      <c r="C47" s="185">
        <v>21453</v>
      </c>
      <c r="D47" s="189">
        <v>22037</v>
      </c>
      <c r="E47" s="185">
        <v>14456</v>
      </c>
      <c r="F47" s="185">
        <v>2112</v>
      </c>
      <c r="G47" s="186">
        <v>12344</v>
      </c>
      <c r="H47" s="185">
        <v>24023</v>
      </c>
      <c r="I47" s="185">
        <v>17159</v>
      </c>
      <c r="J47" s="186">
        <v>6864</v>
      </c>
      <c r="K47" s="185">
        <v>1519</v>
      </c>
      <c r="L47" s="185">
        <v>941</v>
      </c>
      <c r="M47" s="186">
        <v>578</v>
      </c>
      <c r="N47" s="185">
        <v>2451</v>
      </c>
      <c r="O47" s="185">
        <v>762</v>
      </c>
      <c r="P47" s="186">
        <v>1689</v>
      </c>
      <c r="Q47" s="185">
        <v>1041</v>
      </c>
      <c r="R47" s="185">
        <v>479</v>
      </c>
      <c r="S47" s="186">
        <v>562</v>
      </c>
      <c r="T47" s="185" t="s">
        <v>187</v>
      </c>
      <c r="U47" s="185" t="s">
        <v>187</v>
      </c>
      <c r="V47" s="186" t="s">
        <v>187</v>
      </c>
      <c r="W47" s="329">
        <f t="shared" si="2"/>
        <v>0.56014884058628667</v>
      </c>
    </row>
    <row r="48" spans="1:23" ht="15" customHeight="1" x14ac:dyDescent="0.2">
      <c r="A48" s="184" t="s">
        <v>40</v>
      </c>
      <c r="B48" s="185">
        <v>17612</v>
      </c>
      <c r="C48" s="185">
        <v>8815</v>
      </c>
      <c r="D48" s="189">
        <v>8797</v>
      </c>
      <c r="E48" s="185">
        <v>8928</v>
      </c>
      <c r="F48" s="185">
        <v>2413</v>
      </c>
      <c r="G48" s="186">
        <v>6515</v>
      </c>
      <c r="H48" s="185">
        <v>6203</v>
      </c>
      <c r="I48" s="185">
        <v>4776</v>
      </c>
      <c r="J48" s="186">
        <v>1427</v>
      </c>
      <c r="K48" s="185">
        <v>233</v>
      </c>
      <c r="L48" s="185">
        <v>147</v>
      </c>
      <c r="M48" s="186">
        <v>86</v>
      </c>
      <c r="N48" s="185">
        <v>1636</v>
      </c>
      <c r="O48" s="185">
        <v>1171</v>
      </c>
      <c r="P48" s="186">
        <v>465</v>
      </c>
      <c r="Q48" s="185">
        <v>612</v>
      </c>
      <c r="R48" s="185">
        <v>308</v>
      </c>
      <c r="S48" s="186">
        <v>304</v>
      </c>
      <c r="T48" s="185" t="s">
        <v>187</v>
      </c>
      <c r="U48" s="185" t="s">
        <v>187</v>
      </c>
      <c r="V48" s="186" t="s">
        <v>187</v>
      </c>
      <c r="W48" s="329">
        <f t="shared" si="2"/>
        <v>0.74059338410821873</v>
      </c>
    </row>
    <row r="49" spans="1:24" ht="15" customHeight="1" x14ac:dyDescent="0.2">
      <c r="A49" s="184" t="s">
        <v>8</v>
      </c>
      <c r="B49" s="185">
        <v>14178</v>
      </c>
      <c r="C49" s="185">
        <v>8205</v>
      </c>
      <c r="D49" s="189">
        <v>5973</v>
      </c>
      <c r="E49" s="185">
        <v>5345</v>
      </c>
      <c r="F49" s="185">
        <v>1511</v>
      </c>
      <c r="G49" s="186">
        <v>3834</v>
      </c>
      <c r="H49" s="185">
        <v>8323</v>
      </c>
      <c r="I49" s="185">
        <v>6368</v>
      </c>
      <c r="J49" s="186">
        <v>1955</v>
      </c>
      <c r="K49" s="185">
        <v>287</v>
      </c>
      <c r="L49" s="185">
        <v>181</v>
      </c>
      <c r="M49" s="186">
        <v>106</v>
      </c>
      <c r="N49" s="185">
        <v>179</v>
      </c>
      <c r="O49" s="185">
        <v>124</v>
      </c>
      <c r="P49" s="186">
        <v>55</v>
      </c>
      <c r="Q49" s="185">
        <v>44</v>
      </c>
      <c r="R49" s="185">
        <v>21</v>
      </c>
      <c r="S49" s="186">
        <v>23</v>
      </c>
      <c r="T49" s="185" t="s">
        <v>187</v>
      </c>
      <c r="U49" s="185" t="s">
        <v>187</v>
      </c>
      <c r="V49" s="186" t="s">
        <v>187</v>
      </c>
      <c r="W49" s="329">
        <f t="shared" si="2"/>
        <v>0.64188849824208938</v>
      </c>
    </row>
    <row r="50" spans="1:24" ht="15" customHeight="1" x14ac:dyDescent="0.2">
      <c r="A50" s="184" t="s">
        <v>41</v>
      </c>
      <c r="B50" s="185">
        <v>43700</v>
      </c>
      <c r="C50" s="185">
        <v>23639</v>
      </c>
      <c r="D50" s="189">
        <v>20061</v>
      </c>
      <c r="E50" s="185">
        <v>11794</v>
      </c>
      <c r="F50" s="185">
        <v>1870</v>
      </c>
      <c r="G50" s="186">
        <v>9924</v>
      </c>
      <c r="H50" s="185">
        <v>27707</v>
      </c>
      <c r="I50" s="185">
        <v>19524</v>
      </c>
      <c r="J50" s="186">
        <v>8183</v>
      </c>
      <c r="K50" s="185">
        <v>1466</v>
      </c>
      <c r="L50" s="185">
        <v>975</v>
      </c>
      <c r="M50" s="186">
        <v>491</v>
      </c>
      <c r="N50" s="185">
        <v>1247</v>
      </c>
      <c r="O50" s="185">
        <v>437</v>
      </c>
      <c r="P50" s="186">
        <v>810</v>
      </c>
      <c r="Q50" s="185">
        <v>1486</v>
      </c>
      <c r="R50" s="185">
        <v>833</v>
      </c>
      <c r="S50" s="186">
        <v>653</v>
      </c>
      <c r="T50" s="185" t="s">
        <v>187</v>
      </c>
      <c r="U50" s="185" t="s">
        <v>187</v>
      </c>
      <c r="V50" s="186" t="s">
        <v>187</v>
      </c>
      <c r="W50" s="329">
        <f t="shared" si="2"/>
        <v>0.49469119186481231</v>
      </c>
    </row>
    <row r="51" spans="1:24" ht="15" customHeight="1" x14ac:dyDescent="0.2">
      <c r="A51" s="184" t="s">
        <v>69</v>
      </c>
      <c r="B51" s="185">
        <v>3881</v>
      </c>
      <c r="C51" s="185">
        <v>1979</v>
      </c>
      <c r="D51" s="189">
        <v>1902</v>
      </c>
      <c r="E51" s="185" t="s">
        <v>187</v>
      </c>
      <c r="F51" s="185" t="s">
        <v>187</v>
      </c>
      <c r="G51" s="190">
        <f>(D51/$G$67)*$G$66</f>
        <v>819.97640448422476</v>
      </c>
      <c r="H51" s="185" t="s">
        <v>187</v>
      </c>
      <c r="I51" s="185" t="s">
        <v>187</v>
      </c>
      <c r="J51" s="186" t="s">
        <v>187</v>
      </c>
      <c r="K51" s="185" t="s">
        <v>187</v>
      </c>
      <c r="L51" s="185" t="s">
        <v>187</v>
      </c>
      <c r="M51" s="186" t="s">
        <v>187</v>
      </c>
      <c r="N51" s="185" t="s">
        <v>187</v>
      </c>
      <c r="O51" s="185" t="s">
        <v>187</v>
      </c>
      <c r="P51" s="186" t="s">
        <v>187</v>
      </c>
      <c r="Q51" s="185" t="s">
        <v>187</v>
      </c>
      <c r="R51" s="185" t="s">
        <v>187</v>
      </c>
      <c r="S51" s="186" t="s">
        <v>187</v>
      </c>
      <c r="T51" s="185">
        <v>3881</v>
      </c>
      <c r="U51" s="185">
        <v>1979</v>
      </c>
      <c r="V51" s="186">
        <v>1902</v>
      </c>
      <c r="W51" s="184"/>
    </row>
    <row r="52" spans="1:24" ht="15" customHeight="1" x14ac:dyDescent="0.2">
      <c r="A52" s="184" t="s">
        <v>50</v>
      </c>
      <c r="B52" s="185">
        <v>18616</v>
      </c>
      <c r="C52" s="185">
        <v>8650</v>
      </c>
      <c r="D52" s="189">
        <v>9966</v>
      </c>
      <c r="E52" s="185">
        <v>9319</v>
      </c>
      <c r="F52" s="185">
        <v>1710</v>
      </c>
      <c r="G52" s="186">
        <v>7609</v>
      </c>
      <c r="H52" s="185">
        <v>7755</v>
      </c>
      <c r="I52" s="185">
        <v>5846</v>
      </c>
      <c r="J52" s="186">
        <v>1909</v>
      </c>
      <c r="K52" s="185">
        <v>506</v>
      </c>
      <c r="L52" s="185">
        <v>259</v>
      </c>
      <c r="M52" s="186">
        <v>247</v>
      </c>
      <c r="N52" s="185">
        <v>948</v>
      </c>
      <c r="O52" s="185">
        <v>792</v>
      </c>
      <c r="P52" s="186">
        <v>156</v>
      </c>
      <c r="Q52" s="185">
        <v>88</v>
      </c>
      <c r="R52" s="185">
        <v>43</v>
      </c>
      <c r="S52" s="186">
        <v>45</v>
      </c>
      <c r="T52" s="185" t="s">
        <v>187</v>
      </c>
      <c r="U52" s="185" t="s">
        <v>187</v>
      </c>
      <c r="V52" s="186" t="s">
        <v>187</v>
      </c>
      <c r="W52" s="329">
        <f t="shared" ref="W52:W59" si="3">G52/D52</f>
        <v>0.76349588601244234</v>
      </c>
    </row>
    <row r="53" spans="1:24" ht="15" customHeight="1" x14ac:dyDescent="0.2">
      <c r="A53" s="184" t="s">
        <v>51</v>
      </c>
      <c r="B53" s="185" t="s">
        <v>186</v>
      </c>
      <c r="C53" s="185" t="s">
        <v>186</v>
      </c>
      <c r="D53" s="189">
        <v>1710</v>
      </c>
      <c r="E53" s="185">
        <v>1098</v>
      </c>
      <c r="F53" s="185">
        <v>156</v>
      </c>
      <c r="G53" s="186">
        <v>942</v>
      </c>
      <c r="H53" s="185">
        <v>2081</v>
      </c>
      <c r="I53" s="185">
        <v>1503</v>
      </c>
      <c r="J53" s="186">
        <v>578</v>
      </c>
      <c r="K53" s="185">
        <v>85</v>
      </c>
      <c r="L53" s="185">
        <v>49</v>
      </c>
      <c r="M53" s="186">
        <v>36</v>
      </c>
      <c r="N53" s="185">
        <v>282</v>
      </c>
      <c r="O53" s="185">
        <v>138</v>
      </c>
      <c r="P53" s="186">
        <v>144</v>
      </c>
      <c r="Q53" s="185" t="s">
        <v>186</v>
      </c>
      <c r="R53" s="185" t="s">
        <v>186</v>
      </c>
      <c r="S53" s="186">
        <v>10</v>
      </c>
      <c r="T53" s="185" t="s">
        <v>187</v>
      </c>
      <c r="U53" s="185" t="s">
        <v>187</v>
      </c>
      <c r="V53" s="186" t="s">
        <v>187</v>
      </c>
      <c r="W53" s="329">
        <f t="shared" si="3"/>
        <v>0.55087719298245619</v>
      </c>
    </row>
    <row r="54" spans="1:24" ht="15" customHeight="1" x14ac:dyDescent="0.2">
      <c r="A54" s="184" t="s">
        <v>42</v>
      </c>
      <c r="B54" s="185">
        <v>26442</v>
      </c>
      <c r="C54" s="185">
        <v>13096</v>
      </c>
      <c r="D54" s="189">
        <v>13346</v>
      </c>
      <c r="E54" s="185">
        <v>12694</v>
      </c>
      <c r="F54" s="185">
        <v>2749</v>
      </c>
      <c r="G54" s="186">
        <v>9945</v>
      </c>
      <c r="H54" s="185">
        <v>12019</v>
      </c>
      <c r="I54" s="185">
        <v>9120</v>
      </c>
      <c r="J54" s="186">
        <v>2899</v>
      </c>
      <c r="K54" s="185">
        <v>317</v>
      </c>
      <c r="L54" s="185">
        <v>204</v>
      </c>
      <c r="M54" s="186">
        <v>113</v>
      </c>
      <c r="N54" s="185">
        <v>910</v>
      </c>
      <c r="O54" s="185">
        <v>768</v>
      </c>
      <c r="P54" s="186">
        <v>142</v>
      </c>
      <c r="Q54" s="185">
        <v>502</v>
      </c>
      <c r="R54" s="185">
        <v>255</v>
      </c>
      <c r="S54" s="186">
        <v>247</v>
      </c>
      <c r="T54" s="185" t="s">
        <v>187</v>
      </c>
      <c r="U54" s="185" t="s">
        <v>187</v>
      </c>
      <c r="V54" s="186" t="s">
        <v>187</v>
      </c>
      <c r="W54" s="329">
        <f t="shared" si="3"/>
        <v>0.74516709126329983</v>
      </c>
    </row>
    <row r="55" spans="1:24" ht="15" customHeight="1" x14ac:dyDescent="0.2">
      <c r="A55" s="184" t="s">
        <v>43</v>
      </c>
      <c r="B55" s="185">
        <v>125378</v>
      </c>
      <c r="C55" s="185">
        <v>62045</v>
      </c>
      <c r="D55" s="189">
        <v>63333</v>
      </c>
      <c r="E55" s="185">
        <v>56314</v>
      </c>
      <c r="F55" s="185">
        <v>13554</v>
      </c>
      <c r="G55" s="186">
        <v>42760</v>
      </c>
      <c r="H55" s="185">
        <v>50621</v>
      </c>
      <c r="I55" s="185">
        <v>39630</v>
      </c>
      <c r="J55" s="186">
        <v>10991</v>
      </c>
      <c r="K55" s="185">
        <v>9341</v>
      </c>
      <c r="L55" s="185">
        <v>4842</v>
      </c>
      <c r="M55" s="186">
        <v>4499</v>
      </c>
      <c r="N55" s="185">
        <v>8905</v>
      </c>
      <c r="O55" s="185">
        <v>3922</v>
      </c>
      <c r="P55" s="186">
        <v>4983</v>
      </c>
      <c r="Q55" s="185">
        <v>197</v>
      </c>
      <c r="R55" s="185">
        <v>97</v>
      </c>
      <c r="S55" s="186">
        <v>100</v>
      </c>
      <c r="T55" s="185" t="s">
        <v>187</v>
      </c>
      <c r="U55" s="185" t="s">
        <v>187</v>
      </c>
      <c r="V55" s="186" t="s">
        <v>187</v>
      </c>
      <c r="W55" s="329">
        <f t="shared" si="3"/>
        <v>0.6751614482181485</v>
      </c>
    </row>
    <row r="56" spans="1:24" ht="15" customHeight="1" x14ac:dyDescent="0.2">
      <c r="A56" s="184" t="s">
        <v>44</v>
      </c>
      <c r="B56" s="185">
        <v>13832</v>
      </c>
      <c r="C56" s="185">
        <v>10157</v>
      </c>
      <c r="D56" s="189">
        <v>3675</v>
      </c>
      <c r="E56" s="185">
        <v>3465</v>
      </c>
      <c r="F56" s="185">
        <v>1421</v>
      </c>
      <c r="G56" s="186">
        <v>2044</v>
      </c>
      <c r="H56" s="185">
        <v>8393</v>
      </c>
      <c r="I56" s="185">
        <v>7360</v>
      </c>
      <c r="J56" s="186">
        <v>1033</v>
      </c>
      <c r="K56" s="185">
        <v>592</v>
      </c>
      <c r="L56" s="185">
        <v>506</v>
      </c>
      <c r="M56" s="186">
        <v>86</v>
      </c>
      <c r="N56" s="185">
        <v>554</v>
      </c>
      <c r="O56" s="185">
        <v>435</v>
      </c>
      <c r="P56" s="186">
        <v>119</v>
      </c>
      <c r="Q56" s="185">
        <v>828</v>
      </c>
      <c r="R56" s="185">
        <v>435</v>
      </c>
      <c r="S56" s="186">
        <v>393</v>
      </c>
      <c r="T56" s="185" t="s">
        <v>187</v>
      </c>
      <c r="U56" s="185" t="s">
        <v>187</v>
      </c>
      <c r="V56" s="186" t="s">
        <v>187</v>
      </c>
      <c r="W56" s="329">
        <f t="shared" si="3"/>
        <v>0.55619047619047624</v>
      </c>
    </row>
    <row r="57" spans="1:24" ht="15" customHeight="1" x14ac:dyDescent="0.2">
      <c r="A57" s="184" t="s">
        <v>45</v>
      </c>
      <c r="B57" s="185" t="s">
        <v>186</v>
      </c>
      <c r="C57" s="185" t="s">
        <v>186</v>
      </c>
      <c r="D57" s="189">
        <v>867</v>
      </c>
      <c r="E57" s="185">
        <v>743</v>
      </c>
      <c r="F57" s="185">
        <v>146</v>
      </c>
      <c r="G57" s="186">
        <v>597</v>
      </c>
      <c r="H57" s="185">
        <v>1156</v>
      </c>
      <c r="I57" s="185">
        <v>913</v>
      </c>
      <c r="J57" s="186">
        <v>243</v>
      </c>
      <c r="K57" s="185" t="s">
        <v>186</v>
      </c>
      <c r="L57" s="185">
        <v>12</v>
      </c>
      <c r="M57" s="186" t="s">
        <v>186</v>
      </c>
      <c r="N57" s="185">
        <v>49</v>
      </c>
      <c r="O57" s="185">
        <v>31</v>
      </c>
      <c r="P57" s="186">
        <v>18</v>
      </c>
      <c r="Q57" s="185" t="s">
        <v>186</v>
      </c>
      <c r="R57" s="185" t="s">
        <v>186</v>
      </c>
      <c r="S57" s="186" t="s">
        <v>186</v>
      </c>
      <c r="T57" s="185" t="s">
        <v>187</v>
      </c>
      <c r="U57" s="185" t="s">
        <v>187</v>
      </c>
      <c r="V57" s="186" t="s">
        <v>187</v>
      </c>
      <c r="W57" s="329">
        <f t="shared" si="3"/>
        <v>0.68858131487889274</v>
      </c>
    </row>
    <row r="58" spans="1:24" ht="15" customHeight="1" x14ac:dyDescent="0.2">
      <c r="A58" s="184" t="s">
        <v>46</v>
      </c>
      <c r="B58" s="185">
        <v>37301</v>
      </c>
      <c r="C58" s="185">
        <v>22580</v>
      </c>
      <c r="D58" s="189">
        <v>14721</v>
      </c>
      <c r="E58" s="185">
        <v>10182</v>
      </c>
      <c r="F58" s="185">
        <v>2109</v>
      </c>
      <c r="G58" s="186">
        <v>8073</v>
      </c>
      <c r="H58" s="185">
        <v>24873</v>
      </c>
      <c r="I58" s="185">
        <v>19185</v>
      </c>
      <c r="J58" s="186">
        <v>5688</v>
      </c>
      <c r="K58" s="185">
        <v>1254</v>
      </c>
      <c r="L58" s="185">
        <v>583</v>
      </c>
      <c r="M58" s="186">
        <v>671</v>
      </c>
      <c r="N58" s="185">
        <v>866</v>
      </c>
      <c r="O58" s="185">
        <v>633</v>
      </c>
      <c r="P58" s="186">
        <v>233</v>
      </c>
      <c r="Q58" s="185">
        <v>126</v>
      </c>
      <c r="R58" s="185">
        <v>70</v>
      </c>
      <c r="S58" s="186">
        <v>56</v>
      </c>
      <c r="T58" s="185" t="s">
        <v>187</v>
      </c>
      <c r="U58" s="185" t="s">
        <v>187</v>
      </c>
      <c r="V58" s="186" t="s">
        <v>187</v>
      </c>
      <c r="W58" s="329">
        <f t="shared" si="3"/>
        <v>0.54840024454860403</v>
      </c>
    </row>
    <row r="59" spans="1:24" ht="15" customHeight="1" x14ac:dyDescent="0.2">
      <c r="A59" s="184" t="s">
        <v>47</v>
      </c>
      <c r="B59" s="185">
        <v>26956</v>
      </c>
      <c r="C59" s="185">
        <v>16807</v>
      </c>
      <c r="D59" s="189">
        <v>10149</v>
      </c>
      <c r="E59" s="185">
        <v>8943</v>
      </c>
      <c r="F59" s="185">
        <v>2531</v>
      </c>
      <c r="G59" s="186">
        <v>6412</v>
      </c>
      <c r="H59" s="185">
        <v>14325</v>
      </c>
      <c r="I59" s="185">
        <v>11596</v>
      </c>
      <c r="J59" s="186">
        <v>2729</v>
      </c>
      <c r="K59" s="185">
        <v>597</v>
      </c>
      <c r="L59" s="185">
        <v>465</v>
      </c>
      <c r="M59" s="186">
        <v>132</v>
      </c>
      <c r="N59" s="185">
        <v>2586</v>
      </c>
      <c r="O59" s="185">
        <v>1903</v>
      </c>
      <c r="P59" s="186">
        <v>683</v>
      </c>
      <c r="Q59" s="185">
        <v>505</v>
      </c>
      <c r="R59" s="185">
        <v>312</v>
      </c>
      <c r="S59" s="186">
        <v>193</v>
      </c>
      <c r="T59" s="185" t="s">
        <v>187</v>
      </c>
      <c r="U59" s="185" t="s">
        <v>187</v>
      </c>
      <c r="V59" s="186" t="s">
        <v>187</v>
      </c>
      <c r="W59" s="329">
        <f t="shared" si="3"/>
        <v>0.63178638289486644</v>
      </c>
    </row>
    <row r="60" spans="1:24" ht="15" customHeight="1" x14ac:dyDescent="0.2">
      <c r="A60" s="184" t="s">
        <v>52</v>
      </c>
      <c r="B60" s="185">
        <v>7384</v>
      </c>
      <c r="C60" s="185">
        <v>3351</v>
      </c>
      <c r="D60" s="189">
        <v>4033</v>
      </c>
      <c r="E60" s="185" t="s">
        <v>187</v>
      </c>
      <c r="F60" s="185" t="s">
        <v>187</v>
      </c>
      <c r="G60" s="190">
        <f>(D60/$G$67)*$G$66</f>
        <v>1738.6776231781694</v>
      </c>
      <c r="H60" s="185" t="s">
        <v>187</v>
      </c>
      <c r="I60" s="185" t="s">
        <v>187</v>
      </c>
      <c r="J60" s="186" t="s">
        <v>187</v>
      </c>
      <c r="K60" s="185" t="s">
        <v>187</v>
      </c>
      <c r="L60" s="185" t="s">
        <v>187</v>
      </c>
      <c r="M60" s="186" t="s">
        <v>187</v>
      </c>
      <c r="N60" s="185" t="s">
        <v>187</v>
      </c>
      <c r="O60" s="185" t="s">
        <v>187</v>
      </c>
      <c r="P60" s="186" t="s">
        <v>187</v>
      </c>
      <c r="Q60" s="185" t="s">
        <v>187</v>
      </c>
      <c r="R60" s="185" t="s">
        <v>187</v>
      </c>
      <c r="S60" s="186" t="s">
        <v>187</v>
      </c>
      <c r="T60" s="185">
        <v>7384</v>
      </c>
      <c r="U60" s="185">
        <v>3351</v>
      </c>
      <c r="V60" s="186">
        <v>4033</v>
      </c>
      <c r="W60" s="184"/>
    </row>
    <row r="61" spans="1:24" ht="15" customHeight="1" x14ac:dyDescent="0.2">
      <c r="A61" s="184" t="s">
        <v>48</v>
      </c>
      <c r="B61" s="185">
        <v>19924</v>
      </c>
      <c r="C61" s="185">
        <v>11221</v>
      </c>
      <c r="D61" s="189">
        <v>8703</v>
      </c>
      <c r="E61" s="185">
        <v>6499</v>
      </c>
      <c r="F61" s="185">
        <v>1283</v>
      </c>
      <c r="G61" s="186">
        <v>5216</v>
      </c>
      <c r="H61" s="185">
        <v>12350</v>
      </c>
      <c r="I61" s="185">
        <v>9355</v>
      </c>
      <c r="J61" s="186">
        <v>2995</v>
      </c>
      <c r="K61" s="185">
        <v>381</v>
      </c>
      <c r="L61" s="185">
        <v>263</v>
      </c>
      <c r="M61" s="186">
        <v>118</v>
      </c>
      <c r="N61" s="185">
        <v>496</v>
      </c>
      <c r="O61" s="185">
        <v>275</v>
      </c>
      <c r="P61" s="186">
        <v>221</v>
      </c>
      <c r="Q61" s="185">
        <v>198</v>
      </c>
      <c r="R61" s="185">
        <v>45</v>
      </c>
      <c r="S61" s="186">
        <v>153</v>
      </c>
      <c r="T61" s="185" t="s">
        <v>187</v>
      </c>
      <c r="U61" s="185" t="s">
        <v>187</v>
      </c>
      <c r="V61" s="186" t="s">
        <v>187</v>
      </c>
      <c r="W61" s="329">
        <f>G61/D61</f>
        <v>0.59933356313914743</v>
      </c>
    </row>
    <row r="62" spans="1:24" ht="15" customHeight="1" x14ac:dyDescent="0.2">
      <c r="A62" s="187" t="s">
        <v>49</v>
      </c>
      <c r="B62" s="53">
        <v>2342</v>
      </c>
      <c r="C62" s="53" t="s">
        <v>186</v>
      </c>
      <c r="D62" s="191">
        <v>1022</v>
      </c>
      <c r="E62" s="53">
        <v>769</v>
      </c>
      <c r="F62" s="53">
        <v>180</v>
      </c>
      <c r="G62" s="188">
        <v>589</v>
      </c>
      <c r="H62" s="53">
        <v>1297</v>
      </c>
      <c r="I62" s="53">
        <v>962</v>
      </c>
      <c r="J62" s="188">
        <v>335</v>
      </c>
      <c r="K62" s="53">
        <v>141</v>
      </c>
      <c r="L62" s="53">
        <v>77</v>
      </c>
      <c r="M62" s="188">
        <v>64</v>
      </c>
      <c r="N62" s="53">
        <v>121</v>
      </c>
      <c r="O62" s="53">
        <v>92</v>
      </c>
      <c r="P62" s="188">
        <v>29</v>
      </c>
      <c r="Q62" s="53">
        <v>14</v>
      </c>
      <c r="R62" s="53" t="s">
        <v>186</v>
      </c>
      <c r="S62" s="188" t="s">
        <v>186</v>
      </c>
      <c r="T62" s="53" t="s">
        <v>187</v>
      </c>
      <c r="U62" s="53" t="s">
        <v>187</v>
      </c>
      <c r="V62" s="188" t="s">
        <v>187</v>
      </c>
      <c r="W62" s="330">
        <f>G62/D62</f>
        <v>0.57632093933463802</v>
      </c>
    </row>
    <row r="64" spans="1:24" x14ac:dyDescent="0.2">
      <c r="G64" s="177">
        <f>G11</f>
        <v>345640</v>
      </c>
      <c r="H64" s="316" t="s">
        <v>188</v>
      </c>
      <c r="W64" s="331">
        <f>AVERAGE(W12:W62)</f>
        <v>0.62705373291804734</v>
      </c>
      <c r="X64" s="316" t="s">
        <v>194</v>
      </c>
    </row>
    <row r="65" spans="7:8" x14ac:dyDescent="0.2">
      <c r="G65" s="177">
        <v>9</v>
      </c>
      <c r="H65" s="316" t="s">
        <v>189</v>
      </c>
    </row>
    <row r="66" spans="7:8" x14ac:dyDescent="0.2">
      <c r="G66" s="332">
        <f>(D11*W64)-G64</f>
        <v>24571.269807349308</v>
      </c>
      <c r="H66" s="316" t="s">
        <v>190</v>
      </c>
    </row>
    <row r="67" spans="7:8" x14ac:dyDescent="0.2">
      <c r="G67" s="177">
        <f>D60+D51+D42+D31+D23+D18+D15+D14+D12</f>
        <v>56995</v>
      </c>
      <c r="H67" s="316" t="s">
        <v>191</v>
      </c>
    </row>
    <row r="68" spans="7:8" x14ac:dyDescent="0.2">
      <c r="G68" s="332">
        <f>G60+G51+G42+G31+G23+G18+G15+G14+G12</f>
        <v>24571.269807349308</v>
      </c>
      <c r="H68" s="316" t="s">
        <v>192</v>
      </c>
    </row>
    <row r="69" spans="7:8" x14ac:dyDescent="0.2">
      <c r="G69" s="332">
        <f>G68+G64</f>
        <v>370211.26980734931</v>
      </c>
      <c r="H69" s="316" t="s">
        <v>193</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1"/>
  <sheetViews>
    <sheetView zoomScale="90" zoomScaleNormal="90" workbookViewId="0">
      <pane xSplit="2" ySplit="6" topLeftCell="C7" activePane="bottomRight" state="frozen"/>
      <selection pane="topRight" activeCell="B1" sqref="B1"/>
      <selection pane="bottomLeft" activeCell="A2" sqref="A2"/>
      <selection pane="bottomRight"/>
    </sheetView>
  </sheetViews>
  <sheetFormatPr defaultRowHeight="12" x14ac:dyDescent="0.2"/>
  <cols>
    <col min="1" max="1" width="17.42578125" style="177" customWidth="1"/>
    <col min="2" max="2" width="18.85546875" style="177" bestFit="1" customWidth="1"/>
    <col min="3" max="6" width="14.7109375" style="177" customWidth="1"/>
    <col min="7" max="8" width="16" style="177" bestFit="1" customWidth="1"/>
    <col min="9" max="15" width="14.7109375" style="177" customWidth="1"/>
    <col min="16" max="16" width="16" style="177" bestFit="1" customWidth="1"/>
    <col min="17" max="17" width="14.7109375" style="177" customWidth="1"/>
    <col min="18" max="18" width="15.5703125" style="177" bestFit="1" customWidth="1"/>
    <col min="19" max="19" width="14.7109375" style="177" customWidth="1"/>
    <col min="20" max="20" width="16" style="177" customWidth="1"/>
    <col min="21" max="31" width="14.7109375" style="177" customWidth="1"/>
    <col min="32" max="62" width="12.7109375" style="177" customWidth="1"/>
    <col min="63" max="16384" width="9.140625" style="177"/>
  </cols>
  <sheetData>
    <row r="1" spans="1:33" ht="18.75" x14ac:dyDescent="0.3">
      <c r="A1" s="285" t="s">
        <v>297</v>
      </c>
    </row>
    <row r="2" spans="1:33" ht="15" customHeight="1" x14ac:dyDescent="0.3">
      <c r="A2" s="285"/>
    </row>
    <row r="3" spans="1:33" ht="15" customHeight="1" x14ac:dyDescent="0.3">
      <c r="A3" s="285"/>
      <c r="AC3" s="404"/>
    </row>
    <row r="4" spans="1:33" s="339" customFormat="1" ht="15" customHeight="1" x14ac:dyDescent="0.25">
      <c r="A4" s="333"/>
      <c r="B4" s="334"/>
      <c r="C4" s="335" t="s">
        <v>334</v>
      </c>
      <c r="D4" s="62"/>
      <c r="E4" s="62"/>
      <c r="F4" s="62"/>
      <c r="G4" s="62"/>
      <c r="H4" s="62"/>
      <c r="I4" s="62"/>
      <c r="J4" s="62"/>
      <c r="K4" s="62"/>
      <c r="L4" s="62"/>
      <c r="M4" s="336"/>
      <c r="N4" s="62"/>
      <c r="O4" s="337"/>
      <c r="P4" s="62"/>
      <c r="Q4" s="62"/>
      <c r="R4" s="62"/>
      <c r="S4" s="62"/>
      <c r="T4" s="62"/>
      <c r="U4" s="62"/>
      <c r="V4" s="62"/>
      <c r="W4" s="62"/>
      <c r="X4" s="338"/>
      <c r="Y4" s="509" t="s">
        <v>151</v>
      </c>
      <c r="Z4" s="510"/>
      <c r="AA4" s="510"/>
      <c r="AB4" s="510"/>
      <c r="AC4" s="510"/>
      <c r="AD4" s="510"/>
      <c r="AE4" s="510"/>
      <c r="AF4" s="511"/>
    </row>
    <row r="5" spans="1:33" s="339" customFormat="1" ht="15" customHeight="1" x14ac:dyDescent="0.2">
      <c r="A5" s="340"/>
      <c r="B5" s="341"/>
      <c r="C5" s="342"/>
      <c r="D5" s="343"/>
      <c r="E5" s="343"/>
      <c r="F5" s="344"/>
      <c r="G5" s="343"/>
      <c r="H5" s="345"/>
      <c r="I5" s="346"/>
      <c r="J5" s="343"/>
      <c r="K5" s="347"/>
      <c r="L5" s="348"/>
      <c r="M5" s="345"/>
      <c r="N5" s="343"/>
      <c r="O5" s="349"/>
      <c r="P5" s="350"/>
      <c r="Q5" s="349"/>
      <c r="R5" s="349"/>
      <c r="S5" s="349"/>
      <c r="T5" s="350"/>
      <c r="U5" s="343"/>
      <c r="V5" s="351"/>
      <c r="W5" s="351"/>
      <c r="X5" s="352"/>
      <c r="Y5" s="515" t="s">
        <v>300</v>
      </c>
      <c r="Z5" s="516"/>
      <c r="AA5" s="516"/>
      <c r="AB5" s="516"/>
      <c r="AC5" s="516" t="s">
        <v>299</v>
      </c>
      <c r="AD5" s="516"/>
      <c r="AE5" s="516"/>
      <c r="AF5" s="517"/>
    </row>
    <row r="6" spans="1:33" ht="108" x14ac:dyDescent="0.2">
      <c r="A6" s="321"/>
      <c r="B6" s="185"/>
      <c r="C6" s="321" t="s">
        <v>212</v>
      </c>
      <c r="D6" s="353" t="s">
        <v>128</v>
      </c>
      <c r="E6" s="353" t="s">
        <v>309</v>
      </c>
      <c r="F6" s="353" t="s">
        <v>301</v>
      </c>
      <c r="G6" s="353" t="s">
        <v>310</v>
      </c>
      <c r="H6" s="353" t="s">
        <v>302</v>
      </c>
      <c r="I6" s="353" t="s">
        <v>317</v>
      </c>
      <c r="J6" s="353" t="s">
        <v>205</v>
      </c>
      <c r="K6" s="353" t="s">
        <v>206</v>
      </c>
      <c r="L6" s="353" t="s">
        <v>207</v>
      </c>
      <c r="M6" s="353" t="s">
        <v>311</v>
      </c>
      <c r="N6" s="353" t="s">
        <v>303</v>
      </c>
      <c r="O6" s="353" t="s">
        <v>312</v>
      </c>
      <c r="P6" s="353" t="s">
        <v>304</v>
      </c>
      <c r="Q6" s="353" t="s">
        <v>313</v>
      </c>
      <c r="R6" s="353" t="s">
        <v>305</v>
      </c>
      <c r="S6" s="353" t="s">
        <v>314</v>
      </c>
      <c r="T6" s="353" t="s">
        <v>306</v>
      </c>
      <c r="U6" s="353" t="s">
        <v>315</v>
      </c>
      <c r="V6" s="353" t="s">
        <v>307</v>
      </c>
      <c r="W6" s="353" t="s">
        <v>316</v>
      </c>
      <c r="X6" s="354" t="s">
        <v>308</v>
      </c>
      <c r="Y6" s="355" t="s">
        <v>318</v>
      </c>
      <c r="Z6" s="356" t="s">
        <v>319</v>
      </c>
      <c r="AA6" s="356" t="s">
        <v>320</v>
      </c>
      <c r="AB6" s="357" t="s">
        <v>321</v>
      </c>
      <c r="AC6" s="356" t="s">
        <v>318</v>
      </c>
      <c r="AD6" s="356" t="s">
        <v>319</v>
      </c>
      <c r="AE6" s="356" t="s">
        <v>320</v>
      </c>
      <c r="AF6" s="357" t="s">
        <v>321</v>
      </c>
      <c r="AG6" s="478"/>
    </row>
    <row r="7" spans="1:33" ht="15" customHeight="1" x14ac:dyDescent="0.2">
      <c r="A7" s="512" t="s">
        <v>147</v>
      </c>
      <c r="B7" s="358" t="s">
        <v>68</v>
      </c>
      <c r="C7" s="359">
        <f>'eTable1. Data inputs'!AC11</f>
        <v>9.125437466750645</v>
      </c>
      <c r="D7" s="360">
        <f>'eTable1. Data inputs'!AF11</f>
        <v>1472116.4769835358</v>
      </c>
      <c r="E7" s="361">
        <f>'eTable1. Data inputs'!M11</f>
        <v>8878.0858088344594</v>
      </c>
      <c r="F7" s="361">
        <f>'eTable1. Data inputs'!N11</f>
        <v>9634.8643537137614</v>
      </c>
      <c r="G7" s="362">
        <f>E7*D7</f>
        <v>13069576403.258909</v>
      </c>
      <c r="H7" s="362">
        <f>F7*D7</f>
        <v>14183642568.603354</v>
      </c>
      <c r="I7" s="363">
        <f>'eTable1. Data inputs'!V11</f>
        <v>0.17399999999999999</v>
      </c>
      <c r="J7" s="364">
        <f>D7*I7</f>
        <v>256148.2669951352</v>
      </c>
      <c r="K7" s="364">
        <f>J7*'eTable 2. Prgm effect and costs'!$L$6</f>
        <v>145739.53122137004</v>
      </c>
      <c r="L7" s="364">
        <f t="shared" ref="L7:L38" si="0">J7-K7</f>
        <v>110408.73577376516</v>
      </c>
      <c r="M7" s="361">
        <f>'eTable1. Data inputs'!T11</f>
        <v>62781.1704323827</v>
      </c>
      <c r="N7" s="361">
        <f>'eTable1. Data inputs'!U11</f>
        <v>222800.12460956044</v>
      </c>
      <c r="O7" s="361">
        <f>M7*L7</f>
        <v>6931589657.8366594</v>
      </c>
      <c r="P7" s="361">
        <f>L7*N7</f>
        <v>24599080088.378914</v>
      </c>
      <c r="Q7" s="362">
        <f t="shared" ref="Q7:Q38" si="1">G7-O7</f>
        <v>6137986745.4222498</v>
      </c>
      <c r="R7" s="362">
        <f t="shared" ref="R7:R38" si="2">H7-P7</f>
        <v>-10415437519.77556</v>
      </c>
      <c r="S7" s="362">
        <f>O7/D7</f>
        <v>4708.5877824287018</v>
      </c>
      <c r="T7" s="362">
        <f>P7/D7</f>
        <v>16710.00934571703</v>
      </c>
      <c r="U7" s="362">
        <f t="shared" ref="U7:U38" si="3">Q7/L7</f>
        <v>55593.30701874345</v>
      </c>
      <c r="V7" s="362">
        <f t="shared" ref="V7:V38" si="4">R7/L7</f>
        <v>-94335.266560043616</v>
      </c>
      <c r="W7" s="365">
        <f t="shared" ref="W7:W38" si="5">O7/G7</f>
        <v>0.53036069754397408</v>
      </c>
      <c r="X7" s="366">
        <f t="shared" ref="X7:X38" si="6">P7/H7</f>
        <v>1.7343274105645456</v>
      </c>
      <c r="Y7" s="367">
        <f t="shared" ref="Y7:Y38" si="7">O7/D7</f>
        <v>4708.5877824287018</v>
      </c>
      <c r="Z7" s="368" t="str">
        <f>IF(G7/M7/I7/'eTable 2. Prgm effect and costs'!$L$6/D7&gt;1,"&gt;100%",G7/M7/I7/'eTable 2. Prgm effect and costs'!$L$6/D7)</f>
        <v>&gt;100%</v>
      </c>
      <c r="AA7" s="368">
        <f t="shared" ref="AA7:AA38" si="8">IF(G7/M7/J7&gt;1,"&gt;100%",G7/M7/J7)</f>
        <v>0.81271950345242538</v>
      </c>
      <c r="AB7" s="369">
        <f>G7/M7/D7/('eTable 2. Prgm effect and costs'!$J$6)/('eTable 2. Prgm effect and costs'!$M$6)*$C$21</f>
        <v>18.534488671378103</v>
      </c>
      <c r="AC7" s="362">
        <f t="shared" ref="AC7:AC38" si="9">P7/D7</f>
        <v>16710.00934571703</v>
      </c>
      <c r="AD7" s="370">
        <f>IF(H7/N7/I7/'eTable 2. Prgm effect and costs'!$L$6/D7&gt;1,"&gt;100%",H7/N7/I7/'eTable 2. Prgm effect and costs'!$L$6/D7)</f>
        <v>0.43681242247630558</v>
      </c>
      <c r="AE7" s="368">
        <f t="shared" ref="AE7:AE38" si="10">IF(H7/N7/J7&gt;1,"&gt;100%",H7/N7/J7)</f>
        <v>0.24853120589169117</v>
      </c>
      <c r="AF7" s="371">
        <f>H7/N7/D7/('eTable 2. Prgm effect and costs'!$J$6)/('eTable 2. Prgm effect and costs'!$M$6)*$C$21</f>
        <v>5.6678827080137069</v>
      </c>
      <c r="AG7" s="478">
        <f>MIN(AE7:AE58)</f>
        <v>0.20900238741178764</v>
      </c>
    </row>
    <row r="8" spans="1:33" ht="15" customHeight="1" x14ac:dyDescent="0.2">
      <c r="A8" s="512"/>
      <c r="B8" s="358" t="s">
        <v>11</v>
      </c>
      <c r="C8" s="359">
        <f>'eTable1. Data inputs'!AC12</f>
        <v>7.925461613828757</v>
      </c>
      <c r="D8" s="360">
        <f>'eTable1. Data inputs'!AF12</f>
        <v>26804.203849082805</v>
      </c>
      <c r="E8" s="361">
        <f>'eTable1. Data inputs'!M12</f>
        <v>7445.3128259208888</v>
      </c>
      <c r="F8" s="361">
        <f>'eTable1. Data inputs'!N12</f>
        <v>8079.9601055140711</v>
      </c>
      <c r="G8" s="362">
        <f>E8*D8</f>
        <v>199565682.70617425</v>
      </c>
      <c r="H8" s="362">
        <f>F8*D8</f>
        <v>216576897.76065576</v>
      </c>
      <c r="I8" s="363">
        <f>'eTable1. Data inputs'!V12</f>
        <v>0.17399999999999999</v>
      </c>
      <c r="J8" s="364">
        <f>D8*I8</f>
        <v>4663.9314697404079</v>
      </c>
      <c r="K8" s="364">
        <f>J8*'eTable 2. Prgm effect and costs'!$L$6</f>
        <v>2653.6161810591975</v>
      </c>
      <c r="L8" s="364">
        <f t="shared" ref="L8" si="11">J8-K8</f>
        <v>2010.3152886812104</v>
      </c>
      <c r="M8" s="361">
        <f>'eTable1. Data inputs'!T12</f>
        <v>51881.100368953565</v>
      </c>
      <c r="N8" s="361">
        <f>'eTable1. Data inputs'!U12</f>
        <v>193668.88235457661</v>
      </c>
      <c r="O8" s="361">
        <f t="shared" ref="O8:O38" si="12">M8*L8</f>
        <v>104297369.26531173</v>
      </c>
      <c r="P8" s="361">
        <f t="shared" ref="P8:P58" si="13">L8*N8</f>
        <v>389335515.13920802</v>
      </c>
      <c r="Q8" s="362">
        <f t="shared" si="1"/>
        <v>95268313.440862522</v>
      </c>
      <c r="R8" s="362">
        <f t="shared" si="2"/>
        <v>-172758617.37855226</v>
      </c>
      <c r="S8" s="362">
        <f t="shared" ref="S8:S58" si="14">O8/D8</f>
        <v>3891.0825276715173</v>
      </c>
      <c r="T8" s="362">
        <f t="shared" ref="T8:T58" si="15">P8/D8</f>
        <v>14525.166176593244</v>
      </c>
      <c r="U8" s="362">
        <f t="shared" si="3"/>
        <v>47389.737309991615</v>
      </c>
      <c r="V8" s="362">
        <f t="shared" si="4"/>
        <v>-85936.080947722323</v>
      </c>
      <c r="W8" s="365">
        <f t="shared" si="5"/>
        <v>0.52262176467920818</v>
      </c>
      <c r="X8" s="366">
        <f t="shared" si="6"/>
        <v>1.7976779571820809</v>
      </c>
      <c r="Y8" s="367">
        <f t="shared" si="7"/>
        <v>3891.0825276715173</v>
      </c>
      <c r="Z8" s="368" t="str">
        <f>IF(G8/M8/I8/'eTable 2. Prgm effect and costs'!$L$6/D8&gt;1,"&gt;100%",G8/M8/I8/'eTable 2. Prgm effect and costs'!$L$6/D8)</f>
        <v>&gt;100%</v>
      </c>
      <c r="AA8" s="368">
        <f t="shared" si="8"/>
        <v>0.82475417575308041</v>
      </c>
      <c r="AB8" s="369">
        <f>G8/M8/D8/('eTable 2. Prgm effect and costs'!$J$6)/('eTable 2. Prgm effect and costs'!$M$6)*$C$21</f>
        <v>18.808945598365451</v>
      </c>
      <c r="AC8" s="362">
        <f t="shared" si="9"/>
        <v>14525.166176593244</v>
      </c>
      <c r="AD8" s="370">
        <f>IF(H8/N8/I8/'eTable 2. Prgm effect and costs'!$L$6/D8&gt;1,"&gt;100%",H8/N8/I8/'eTable 2. Prgm effect and costs'!$L$6/D8)</f>
        <v>0.4214190614893461</v>
      </c>
      <c r="AE8" s="368">
        <f t="shared" si="10"/>
        <v>0.23977291429566247</v>
      </c>
      <c r="AF8" s="371">
        <f>H8/N8/D8/('eTable 2. Prgm effect and costs'!$J$6)/('eTable 2. Prgm effect and costs'!$M$6)*$C$21</f>
        <v>5.4681453377677096</v>
      </c>
      <c r="AG8" s="478"/>
    </row>
    <row r="9" spans="1:33" ht="15" customHeight="1" x14ac:dyDescent="0.2">
      <c r="A9" s="512"/>
      <c r="B9" s="358" t="s">
        <v>12</v>
      </c>
      <c r="C9" s="359">
        <f>'eTable1. Data inputs'!AC13</f>
        <v>13.012140412051114</v>
      </c>
      <c r="D9" s="360">
        <f>'eTable1. Data inputs'!AF13</f>
        <v>2884.8179573089205</v>
      </c>
      <c r="E9" s="361">
        <f>'eTable1. Data inputs'!M13</f>
        <v>10976.697088075334</v>
      </c>
      <c r="F9" s="361">
        <f>'eTable1. Data inputs'!N13</f>
        <v>11912.363742888292</v>
      </c>
      <c r="G9" s="362">
        <f t="shared" ref="G9:G38" si="16">E9*D9</f>
        <v>31665772.87162026</v>
      </c>
      <c r="H9" s="362">
        <f t="shared" ref="H9:H38" si="17">F9*D9</f>
        <v>34365000.839479849</v>
      </c>
      <c r="I9" s="363">
        <f>'eTable1. Data inputs'!V13</f>
        <v>0.17399999999999999</v>
      </c>
      <c r="J9" s="364">
        <f t="shared" ref="J9:J58" si="18">D9*I9</f>
        <v>501.95832457175214</v>
      </c>
      <c r="K9" s="364">
        <f>J9*'eTable 2. Prgm effect and costs'!$L$6</f>
        <v>285.59697777358315</v>
      </c>
      <c r="L9" s="364">
        <f t="shared" si="0"/>
        <v>216.361346798169</v>
      </c>
      <c r="M9" s="361">
        <f>'eTable1. Data inputs'!T13</f>
        <v>60613.612598368607</v>
      </c>
      <c r="N9" s="361">
        <f>'eTable1. Data inputs'!U13</f>
        <v>229574.79959808153</v>
      </c>
      <c r="O9" s="361">
        <f t="shared" si="12"/>
        <v>13114442.856085496</v>
      </c>
      <c r="P9" s="361">
        <f t="shared" si="13"/>
        <v>49671112.831960663</v>
      </c>
      <c r="Q9" s="362">
        <f t="shared" si="1"/>
        <v>18551330.015534766</v>
      </c>
      <c r="R9" s="362">
        <f t="shared" si="2"/>
        <v>-15306111.992480814</v>
      </c>
      <c r="S9" s="362">
        <f t="shared" si="14"/>
        <v>4546.020944877645</v>
      </c>
      <c r="T9" s="362">
        <f t="shared" si="15"/>
        <v>17218.109969856108</v>
      </c>
      <c r="U9" s="362">
        <f t="shared" si="3"/>
        <v>85742.348575969212</v>
      </c>
      <c r="V9" s="362">
        <f t="shared" si="4"/>
        <v>-70743.283026237594</v>
      </c>
      <c r="W9" s="365">
        <f t="shared" si="5"/>
        <v>0.41415199020261467</v>
      </c>
      <c r="X9" s="366">
        <f t="shared" si="6"/>
        <v>1.4453982720377692</v>
      </c>
      <c r="Y9" s="367">
        <f t="shared" si="7"/>
        <v>4546.020944877645</v>
      </c>
      <c r="Z9" s="368" t="str">
        <f>IF(G9/M9/I9/'eTable 2. Prgm effect and costs'!$L$6/D9&gt;1,"&gt;100%",G9/M9/I9/'eTable 2. Prgm effect and costs'!$L$6/D9)</f>
        <v>&gt;100%</v>
      </c>
      <c r="AA9" s="368" t="str">
        <f t="shared" si="8"/>
        <v>&gt;100%</v>
      </c>
      <c r="AB9" s="369">
        <f>G9/M9/D9/('eTable 2. Prgm effect and costs'!$J$6)/('eTable 2. Prgm effect and costs'!$M$6)*$C$21</f>
        <v>23.73516142120646</v>
      </c>
      <c r="AC9" s="362">
        <f t="shared" si="9"/>
        <v>17218.109969856108</v>
      </c>
      <c r="AD9" s="370">
        <f>IF(H9/N9/I9/'eTable 2. Prgm effect and costs'!$L$6/D9&gt;1,"&gt;100%",H9/N9/I9/'eTable 2. Prgm effect and costs'!$L$6/D9)</f>
        <v>0.52412941971191274</v>
      </c>
      <c r="AE9" s="368">
        <f t="shared" si="10"/>
        <v>0.29821156638781243</v>
      </c>
      <c r="AF9" s="371">
        <f>H9/N9/D9/('eTable 2. Prgm effect and costs'!$J$6)/('eTable 2. Prgm effect and costs'!$M$6)*$C$21</f>
        <v>6.8008690272711991</v>
      </c>
      <c r="AG9" s="478"/>
    </row>
    <row r="10" spans="1:33" ht="15" customHeight="1" x14ac:dyDescent="0.2">
      <c r="A10" s="512"/>
      <c r="B10" s="358" t="s">
        <v>13</v>
      </c>
      <c r="C10" s="359">
        <f>'eTable1. Data inputs'!AC14</f>
        <v>8.1462679071309392</v>
      </c>
      <c r="D10" s="360">
        <f>'eTable1. Data inputs'!AF14</f>
        <v>37705.7682480476</v>
      </c>
      <c r="E10" s="361">
        <f>'eTable1. Data inputs'!M14</f>
        <v>9205.4555133122667</v>
      </c>
      <c r="F10" s="361">
        <f>'eTable1. Data inputs'!N14</f>
        <v>9990.1394393657138</v>
      </c>
      <c r="G10" s="362">
        <f t="shared" si="16"/>
        <v>347098772.20266438</v>
      </c>
      <c r="H10" s="362">
        <f t="shared" si="17"/>
        <v>376685882.46640378</v>
      </c>
      <c r="I10" s="363">
        <f>'eTable1. Data inputs'!V14</f>
        <v>0.17399999999999999</v>
      </c>
      <c r="J10" s="364">
        <f t="shared" si="18"/>
        <v>6560.8036751602822</v>
      </c>
      <c r="K10" s="364">
        <f>J10*'eTable 2. Prgm effect and costs'!$L$6</f>
        <v>3732.8710565567126</v>
      </c>
      <c r="L10" s="364">
        <f t="shared" si="0"/>
        <v>2827.9326186035696</v>
      </c>
      <c r="M10" s="361">
        <f>'eTable1. Data inputs'!T14</f>
        <v>59969.068949664936</v>
      </c>
      <c r="N10" s="361">
        <f>'eTable1. Data inputs'!U14</f>
        <v>220620.85303840754</v>
      </c>
      <c r="O10" s="361">
        <f t="shared" si="12"/>
        <v>169588486.19004399</v>
      </c>
      <c r="P10" s="361">
        <f t="shared" si="13"/>
        <v>623900906.65145719</v>
      </c>
      <c r="Q10" s="362">
        <f t="shared" si="1"/>
        <v>177510286.01262039</v>
      </c>
      <c r="R10" s="362">
        <f t="shared" si="2"/>
        <v>-247215024.18505341</v>
      </c>
      <c r="S10" s="362">
        <f t="shared" si="14"/>
        <v>4497.6801712248698</v>
      </c>
      <c r="T10" s="362">
        <f t="shared" si="15"/>
        <v>16546.563977880563</v>
      </c>
      <c r="U10" s="362">
        <f t="shared" si="3"/>
        <v>62770.337894498633</v>
      </c>
      <c r="V10" s="362">
        <f t="shared" si="4"/>
        <v>-87418.993846864687</v>
      </c>
      <c r="W10" s="365">
        <f t="shared" si="5"/>
        <v>0.48858855107394183</v>
      </c>
      <c r="X10" s="366">
        <f t="shared" si="6"/>
        <v>1.6562895921832224</v>
      </c>
      <c r="Y10" s="367">
        <f t="shared" si="7"/>
        <v>4497.6801712248698</v>
      </c>
      <c r="Z10" s="368" t="str">
        <f>IF(G10/M10/I10/'eTable 2. Prgm effect and costs'!$L$6/D10&gt;1,"&gt;100%",G10/M10/I10/'eTable 2. Prgm effect and costs'!$L$6/D10)</f>
        <v>&gt;100%</v>
      </c>
      <c r="AA10" s="368">
        <f t="shared" si="8"/>
        <v>0.88220340368431782</v>
      </c>
      <c r="AB10" s="369">
        <f>G10/M10/D10/('eTable 2. Prgm effect and costs'!$J$6)/('eTable 2. Prgm effect and costs'!$M$6)*$C$21</f>
        <v>20.119104958080225</v>
      </c>
      <c r="AC10" s="362">
        <f t="shared" si="9"/>
        <v>16546.563977880563</v>
      </c>
      <c r="AD10" s="370">
        <f>IF(H10/N10/I10/'eTable 2. Prgm effect and costs'!$L$6/D10&gt;1,"&gt;100%",H10/N10/I10/'eTable 2. Prgm effect and costs'!$L$6/D10)</f>
        <v>0.45739329713300092</v>
      </c>
      <c r="AE10" s="368">
        <f t="shared" si="10"/>
        <v>0.26024101388601772</v>
      </c>
      <c r="AF10" s="371">
        <f>H10/N10/D10/('eTable 2. Prgm effect and costs'!$J$6)/('eTable 2. Prgm effect and costs'!$M$6)*$C$21</f>
        <v>5.9349309364527878</v>
      </c>
      <c r="AG10" s="478"/>
    </row>
    <row r="11" spans="1:33" ht="15" customHeight="1" x14ac:dyDescent="0.2">
      <c r="A11" s="512"/>
      <c r="B11" s="358" t="s">
        <v>14</v>
      </c>
      <c r="C11" s="359">
        <f>'eTable1. Data inputs'!AC15</f>
        <v>14.608390879405409</v>
      </c>
      <c r="D11" s="360">
        <f>'eTable1. Data inputs'!AF15</f>
        <v>18140.948861135326</v>
      </c>
      <c r="E11" s="361">
        <f>'eTable1. Data inputs'!M15</f>
        <v>7636.274493859728</v>
      </c>
      <c r="F11" s="361">
        <f>'eTable1. Data inputs'!N15</f>
        <v>8287.1995721025542</v>
      </c>
      <c r="G11" s="362">
        <f t="shared" si="16"/>
        <v>138529265.08270139</v>
      </c>
      <c r="H11" s="362">
        <f t="shared" si="17"/>
        <v>150337663.63953498</v>
      </c>
      <c r="I11" s="363">
        <f>'eTable1. Data inputs'!V15</f>
        <v>0.17399999999999999</v>
      </c>
      <c r="J11" s="364">
        <f t="shared" si="18"/>
        <v>3156.5251018375466</v>
      </c>
      <c r="K11" s="364">
        <f>J11*'eTable 2. Prgm effect and costs'!$L$6</f>
        <v>1795.9539372523973</v>
      </c>
      <c r="L11" s="364">
        <f t="shared" si="0"/>
        <v>1360.5711645851493</v>
      </c>
      <c r="M11" s="361">
        <f>'eTable1. Data inputs'!T15</f>
        <v>55375.612555857777</v>
      </c>
      <c r="N11" s="361">
        <f>'eTable1. Data inputs'!U15</f>
        <v>195644.60020726454</v>
      </c>
      <c r="O11" s="361">
        <f t="shared" si="12"/>
        <v>75342461.66473943</v>
      </c>
      <c r="P11" s="361">
        <f t="shared" si="13"/>
        <v>266188401.54879385</v>
      </c>
      <c r="Q11" s="362">
        <f t="shared" si="1"/>
        <v>63186803.417961955</v>
      </c>
      <c r="R11" s="362">
        <f t="shared" si="2"/>
        <v>-115850737.90925887</v>
      </c>
      <c r="S11" s="362">
        <f t="shared" si="14"/>
        <v>4153.1709416893327</v>
      </c>
      <c r="T11" s="362">
        <f t="shared" si="15"/>
        <v>14673.345015544839</v>
      </c>
      <c r="U11" s="362">
        <f t="shared" si="3"/>
        <v>46441.380695605287</v>
      </c>
      <c r="V11" s="362">
        <f t="shared" si="4"/>
        <v>-85148.605912563813</v>
      </c>
      <c r="W11" s="365">
        <f t="shared" si="5"/>
        <v>0.54387397218746736</v>
      </c>
      <c r="X11" s="366">
        <f t="shared" si="6"/>
        <v>1.7706035540570493</v>
      </c>
      <c r="Y11" s="367">
        <f t="shared" si="7"/>
        <v>4153.1709416893327</v>
      </c>
      <c r="Z11" s="368" t="str">
        <f>IF(G11/M11/I11/'eTable 2. Prgm effect and costs'!$L$6/D11&gt;1,"&gt;100%",G11/M11/I11/'eTable 2. Prgm effect and costs'!$L$6/D11)</f>
        <v>&gt;100%</v>
      </c>
      <c r="AA11" s="368">
        <f t="shared" si="8"/>
        <v>0.79252640280797959</v>
      </c>
      <c r="AB11" s="369">
        <f>G11/M11/D11/('eTable 2. Prgm effect and costs'!$J$6)/('eTable 2. Prgm effect and costs'!$M$6)*$C$21</f>
        <v>18.0739745659031</v>
      </c>
      <c r="AC11" s="362">
        <f t="shared" si="9"/>
        <v>14673.345015544839</v>
      </c>
      <c r="AD11" s="370">
        <f>IF(H11/N11/I11/'eTable 2. Prgm effect and costs'!$L$6/D11&gt;1,"&gt;100%",H11/N11/I11/'eTable 2. Prgm effect and costs'!$L$6/D11)</f>
        <v>0.42786300515431375</v>
      </c>
      <c r="AE11" s="368">
        <f t="shared" si="10"/>
        <v>0.24343929603607509</v>
      </c>
      <c r="AF11" s="371">
        <f>H11/N11/D11/('eTable 2. Prgm effect and costs'!$J$6)/('eTable 2. Prgm effect and costs'!$M$6)*$C$21</f>
        <v>5.5517590698658754</v>
      </c>
      <c r="AG11" s="478"/>
    </row>
    <row r="12" spans="1:33" ht="15" customHeight="1" x14ac:dyDescent="0.2">
      <c r="A12" s="512"/>
      <c r="B12" s="358" t="s">
        <v>15</v>
      </c>
      <c r="C12" s="359">
        <f>'eTable1. Data inputs'!AC16</f>
        <v>8.2443612050602972</v>
      </c>
      <c r="D12" s="360">
        <f>'eTable1. Data inputs'!AF16</f>
        <v>184774.30117663115</v>
      </c>
      <c r="E12" s="361">
        <f>'eTable1. Data inputs'!M16</f>
        <v>10816.407700270058</v>
      </c>
      <c r="F12" s="361">
        <f>'eTable1. Data inputs'!N16</f>
        <v>11738.411097904069</v>
      </c>
      <c r="G12" s="362">
        <f t="shared" si="16"/>
        <v>1998594174.0589321</v>
      </c>
      <c r="H12" s="362">
        <f t="shared" si="17"/>
        <v>2168956707.5392361</v>
      </c>
      <c r="I12" s="363">
        <f>'eTable1. Data inputs'!V16</f>
        <v>0.17399999999999999</v>
      </c>
      <c r="J12" s="364">
        <f t="shared" si="18"/>
        <v>32150.728404733818</v>
      </c>
      <c r="K12" s="364">
        <f>J12*'eTable 2. Prgm effect and costs'!$L$6</f>
        <v>18292.655816486484</v>
      </c>
      <c r="L12" s="364">
        <f t="shared" si="0"/>
        <v>13858.072588247334</v>
      </c>
      <c r="M12" s="361">
        <f>'eTable1. Data inputs'!T16</f>
        <v>75761.672153068794</v>
      </c>
      <c r="N12" s="361">
        <f>'eTable1. Data inputs'!U16</f>
        <v>256406.60812720592</v>
      </c>
      <c r="O12" s="361">
        <f t="shared" si="12"/>
        <v>1049910752.1042241</v>
      </c>
      <c r="P12" s="361">
        <f t="shared" si="13"/>
        <v>3553301387.5331087</v>
      </c>
      <c r="Q12" s="362">
        <f t="shared" si="1"/>
        <v>948683421.95470798</v>
      </c>
      <c r="R12" s="362">
        <f t="shared" si="2"/>
        <v>-1384344679.9938726</v>
      </c>
      <c r="S12" s="362">
        <f t="shared" si="14"/>
        <v>5682.1254114801586</v>
      </c>
      <c r="T12" s="362">
        <f t="shared" si="15"/>
        <v>19230.495609540441</v>
      </c>
      <c r="U12" s="362">
        <f t="shared" si="3"/>
        <v>68457.097183865335</v>
      </c>
      <c r="V12" s="362">
        <f t="shared" si="4"/>
        <v>-99894.460155151653</v>
      </c>
      <c r="W12" s="365">
        <f t="shared" si="5"/>
        <v>0.52532463355077585</v>
      </c>
      <c r="X12" s="366">
        <f t="shared" si="6"/>
        <v>1.6382537167210056</v>
      </c>
      <c r="Y12" s="367">
        <f t="shared" si="7"/>
        <v>5682.1254114801586</v>
      </c>
      <c r="Z12" s="368" t="str">
        <f>IF(G12/M12/I12/'eTable 2. Prgm effect and costs'!$L$6/D12&gt;1,"&gt;100%",G12/M12/I12/'eTable 2. Prgm effect and costs'!$L$6/D12)</f>
        <v>&gt;100%</v>
      </c>
      <c r="AA12" s="368">
        <f t="shared" si="8"/>
        <v>0.82051069991744163</v>
      </c>
      <c r="AB12" s="369">
        <f>G12/M12/D12/('eTable 2. Prgm effect and costs'!$J$6)/('eTable 2. Prgm effect and costs'!$M$6)*$C$21</f>
        <v>18.712170936912383</v>
      </c>
      <c r="AC12" s="362">
        <f t="shared" si="9"/>
        <v>19230.495609540441</v>
      </c>
      <c r="AD12" s="370">
        <f>IF(H12/N12/I12/'eTable 2. Prgm effect and costs'!$L$6/D12&gt;1,"&gt;100%",H12/N12/I12/'eTable 2. Prgm effect and costs'!$L$6/D12)</f>
        <v>0.46242883494997294</v>
      </c>
      <c r="AE12" s="368">
        <f t="shared" si="10"/>
        <v>0.26310606126463976</v>
      </c>
      <c r="AF12" s="371">
        <f>H12/N12/D12/('eTable 2. Prgm effect and costs'!$J$6)/('eTable 2. Prgm effect and costs'!$M$6)*$C$21</f>
        <v>6.0002698239243601</v>
      </c>
      <c r="AG12" s="478"/>
    </row>
    <row r="13" spans="1:33" ht="15" customHeight="1" x14ac:dyDescent="0.2">
      <c r="A13" s="512"/>
      <c r="B13" s="358" t="s">
        <v>16</v>
      </c>
      <c r="C13" s="359">
        <f>'eTable1. Data inputs'!AC17</f>
        <v>8.2080437374589241</v>
      </c>
      <c r="D13" s="360">
        <f>'eTable1. Data inputs'!AF17</f>
        <v>21332.804304533365</v>
      </c>
      <c r="E13" s="361">
        <f>'eTable1. Data inputs'!M17</f>
        <v>9258.7870561425734</v>
      </c>
      <c r="F13" s="361">
        <f>'eTable1. Data inputs'!N17</f>
        <v>10048.017026044699</v>
      </c>
      <c r="G13" s="362">
        <f t="shared" si="16"/>
        <v>197515892.36603609</v>
      </c>
      <c r="H13" s="362">
        <f t="shared" si="17"/>
        <v>214352380.86523092</v>
      </c>
      <c r="I13" s="363">
        <f>'eTable1. Data inputs'!V17</f>
        <v>0.17399999999999999</v>
      </c>
      <c r="J13" s="364">
        <f t="shared" si="18"/>
        <v>3711.9079489888054</v>
      </c>
      <c r="K13" s="364">
        <f>J13*'eTable 2. Prgm effect and costs'!$L$6</f>
        <v>2111.947626148803</v>
      </c>
      <c r="L13" s="364">
        <f t="shared" si="0"/>
        <v>1599.9603228400024</v>
      </c>
      <c r="M13" s="361">
        <f>'eTable1. Data inputs'!T17</f>
        <v>62922.583182842551</v>
      </c>
      <c r="N13" s="361">
        <f>'eTable1. Data inputs'!U17</f>
        <v>228939.63137535178</v>
      </c>
      <c r="O13" s="361">
        <f t="shared" si="12"/>
        <v>100673636.50314768</v>
      </c>
      <c r="P13" s="361">
        <f t="shared" si="13"/>
        <v>366294326.52617896</v>
      </c>
      <c r="Q13" s="362">
        <f t="shared" si="1"/>
        <v>96842255.862888411</v>
      </c>
      <c r="R13" s="362">
        <f t="shared" si="2"/>
        <v>-151941945.66094804</v>
      </c>
      <c r="S13" s="362">
        <f t="shared" si="14"/>
        <v>4719.1937387131911</v>
      </c>
      <c r="T13" s="362">
        <f t="shared" si="15"/>
        <v>17170.472353151381</v>
      </c>
      <c r="U13" s="362">
        <f t="shared" si="3"/>
        <v>60527.910899058421</v>
      </c>
      <c r="V13" s="362">
        <f t="shared" si="4"/>
        <v>-94966.071028089107</v>
      </c>
      <c r="W13" s="365">
        <f t="shared" si="5"/>
        <v>0.50969891737409911</v>
      </c>
      <c r="X13" s="366">
        <f t="shared" si="6"/>
        <v>1.7088418847863323</v>
      </c>
      <c r="Y13" s="367">
        <f t="shared" si="7"/>
        <v>4719.1937387131911</v>
      </c>
      <c r="Z13" s="368" t="str">
        <f>IF(G13/M13/I13/'eTable 2. Prgm effect and costs'!$L$6/D13&gt;1,"&gt;100%",G13/M13/I13/'eTable 2. Prgm effect and costs'!$L$6/D13)</f>
        <v>&gt;100%</v>
      </c>
      <c r="AA13" s="368">
        <f t="shared" si="8"/>
        <v>0.84566489758160157</v>
      </c>
      <c r="AB13" s="369">
        <f>G13/M13/D13/('eTable 2. Prgm effect and costs'!$J$6)/('eTable 2. Prgm effect and costs'!$M$6)*$C$21</f>
        <v>19.28582542614696</v>
      </c>
      <c r="AC13" s="362">
        <f t="shared" si="9"/>
        <v>17170.472353151381</v>
      </c>
      <c r="AD13" s="370">
        <f>IF(H13/N13/I13/'eTable 2. Prgm effect and costs'!$L$6/D13&gt;1,"&gt;100%",H13/N13/I13/'eTable 2. Prgm effect and costs'!$L$6/D13)</f>
        <v>0.44332700662383528</v>
      </c>
      <c r="AE13" s="368">
        <f t="shared" si="10"/>
        <v>0.25223777963080285</v>
      </c>
      <c r="AF13" s="371">
        <f>H13/N13/D13/('eTable 2. Prgm effect and costs'!$J$6)/('eTable 2. Prgm effect and costs'!$M$6)*$C$21</f>
        <v>5.7524130394323061</v>
      </c>
      <c r="AG13" s="478"/>
    </row>
    <row r="14" spans="1:33" ht="15" customHeight="1" x14ac:dyDescent="0.2">
      <c r="A14" s="512"/>
      <c r="B14" s="358" t="s">
        <v>17</v>
      </c>
      <c r="C14" s="359">
        <f>'eTable1. Data inputs'!AC18</f>
        <v>9.2761142921154942</v>
      </c>
      <c r="D14" s="360">
        <f>'eTable1. Data inputs'!AF18</f>
        <v>9561.015089626304</v>
      </c>
      <c r="E14" s="361">
        <f>'eTable1. Data inputs'!M18</f>
        <v>9563.6980128689393</v>
      </c>
      <c r="F14" s="361">
        <f>'eTable1. Data inputs'!N18</f>
        <v>10378.918953698549</v>
      </c>
      <c r="G14" s="362">
        <f t="shared" si="16"/>
        <v>91438661.013669029</v>
      </c>
      <c r="H14" s="362">
        <f t="shared" si="17"/>
        <v>99233000.730320275</v>
      </c>
      <c r="I14" s="363">
        <f>'eTable1. Data inputs'!V18</f>
        <v>0.17399999999999999</v>
      </c>
      <c r="J14" s="364">
        <f t="shared" si="18"/>
        <v>1663.6166255949768</v>
      </c>
      <c r="K14" s="364">
        <f>J14*'eTable 2. Prgm effect and costs'!$L$6</f>
        <v>946.54049387300404</v>
      </c>
      <c r="L14" s="364">
        <f t="shared" si="0"/>
        <v>717.07613172197273</v>
      </c>
      <c r="M14" s="361">
        <f>'eTable1. Data inputs'!T18</f>
        <v>64731.785323180389</v>
      </c>
      <c r="N14" s="361">
        <f>'eTable1. Data inputs'!U18</f>
        <v>223183.75605657831</v>
      </c>
      <c r="O14" s="361">
        <f t="shared" si="12"/>
        <v>46417618.219003364</v>
      </c>
      <c r="P14" s="361">
        <f t="shared" si="13"/>
        <v>160039744.45623156</v>
      </c>
      <c r="Q14" s="362">
        <f t="shared" si="1"/>
        <v>45021042.794665664</v>
      </c>
      <c r="R14" s="362">
        <f t="shared" si="2"/>
        <v>-60806743.725911289</v>
      </c>
      <c r="S14" s="362">
        <f t="shared" si="14"/>
        <v>4854.883899238529</v>
      </c>
      <c r="T14" s="362">
        <f t="shared" si="15"/>
        <v>16738.781704243371</v>
      </c>
      <c r="U14" s="362">
        <f t="shared" si="3"/>
        <v>62784.188181738813</v>
      </c>
      <c r="V14" s="362">
        <f t="shared" si="4"/>
        <v>-84798.1700072643</v>
      </c>
      <c r="W14" s="365">
        <f t="shared" si="5"/>
        <v>0.50763667910736865</v>
      </c>
      <c r="X14" s="366">
        <f t="shared" si="6"/>
        <v>1.6127673584230535</v>
      </c>
      <c r="Y14" s="367">
        <f t="shared" si="7"/>
        <v>4854.883899238529</v>
      </c>
      <c r="Z14" s="368" t="str">
        <f>IF(G14/M14/I14/'eTable 2. Prgm effect and costs'!$L$6/D14&gt;1,"&gt;100%",G14/M14/I14/'eTable 2. Prgm effect and costs'!$L$6/D14)</f>
        <v>&gt;100%</v>
      </c>
      <c r="AA14" s="368">
        <f t="shared" si="8"/>
        <v>0.84910035168568643</v>
      </c>
      <c r="AB14" s="369">
        <f>G14/M14/D14/('eTable 2. Prgm effect and costs'!$J$6)/('eTable 2. Prgm effect and costs'!$M$6)*$C$21</f>
        <v>19.364172734046807</v>
      </c>
      <c r="AC14" s="362">
        <f t="shared" si="9"/>
        <v>16738.781704243371</v>
      </c>
      <c r="AD14" s="370">
        <f>IF(H14/N14/I14/'eTable 2. Prgm effect and costs'!$L$6/D14&gt;1,"&gt;100%",H14/N14/I14/'eTable 2. Prgm effect and costs'!$L$6/D14)</f>
        <v>0.4697365392591446</v>
      </c>
      <c r="AE14" s="368">
        <f t="shared" si="10"/>
        <v>0.26726389302675468</v>
      </c>
      <c r="AF14" s="371">
        <f>H14/N14/D14/('eTable 2. Prgm effect and costs'!$J$6)/('eTable 2. Prgm effect and costs'!$M$6)*$C$21</f>
        <v>6.0950913279796355</v>
      </c>
      <c r="AG14" s="478"/>
    </row>
    <row r="15" spans="1:33" ht="15" customHeight="1" x14ac:dyDescent="0.2">
      <c r="A15" s="512"/>
      <c r="B15" s="358" t="s">
        <v>18</v>
      </c>
      <c r="C15" s="359">
        <f>'eTable1. Data inputs'!AC19</f>
        <v>9.4076381178828647</v>
      </c>
      <c r="D15" s="360">
        <f>'eTable1. Data inputs'!AF19</f>
        <v>3595.777308251545</v>
      </c>
      <c r="E15" s="361">
        <f>'eTable1. Data inputs'!M19</f>
        <v>9160.1210716064852</v>
      </c>
      <c r="F15" s="361">
        <f>'eTable1. Data inputs'!N19</f>
        <v>9940.9406361786678</v>
      </c>
      <c r="G15" s="362">
        <f t="shared" si="16"/>
        <v>32937755.490119427</v>
      </c>
      <c r="H15" s="362">
        <f t="shared" si="17"/>
        <v>35745408.762246929</v>
      </c>
      <c r="I15" s="363">
        <f>'eTable1. Data inputs'!V19</f>
        <v>0.17399999999999999</v>
      </c>
      <c r="J15" s="364">
        <f t="shared" si="18"/>
        <v>625.66525163576875</v>
      </c>
      <c r="K15" s="364">
        <f>J15*'eTable 2. Prgm effect and costs'!$L$6</f>
        <v>355.98195351690293</v>
      </c>
      <c r="L15" s="364">
        <f t="shared" si="0"/>
        <v>269.68329811886582</v>
      </c>
      <c r="M15" s="361">
        <f>'eTable1. Data inputs'!T19</f>
        <v>59153.606543901347</v>
      </c>
      <c r="N15" s="361">
        <f>'eTable1. Data inputs'!U19</f>
        <v>217947.71079578114</v>
      </c>
      <c r="O15" s="361">
        <f t="shared" si="12"/>
        <v>15952739.708385039</v>
      </c>
      <c r="P15" s="361">
        <f t="shared" si="13"/>
        <v>58776857.464862995</v>
      </c>
      <c r="Q15" s="362">
        <f t="shared" si="1"/>
        <v>16985015.781734388</v>
      </c>
      <c r="R15" s="362">
        <f t="shared" si="2"/>
        <v>-23031448.702616066</v>
      </c>
      <c r="S15" s="362">
        <f t="shared" si="14"/>
        <v>4436.5204907926</v>
      </c>
      <c r="T15" s="362">
        <f t="shared" si="15"/>
        <v>16346.078309683582</v>
      </c>
      <c r="U15" s="362">
        <f t="shared" si="3"/>
        <v>62981.341077518489</v>
      </c>
      <c r="V15" s="362">
        <f t="shared" si="4"/>
        <v>-85401.835646732216</v>
      </c>
      <c r="W15" s="365">
        <f t="shared" si="5"/>
        <v>0.48432989652772473</v>
      </c>
      <c r="X15" s="366">
        <f t="shared" si="6"/>
        <v>1.6443190748161507</v>
      </c>
      <c r="Y15" s="367">
        <f t="shared" si="7"/>
        <v>4436.5204907926</v>
      </c>
      <c r="Z15" s="368" t="str">
        <f>IF(G15/M15/I15/'eTable 2. Prgm effect and costs'!$L$6/D15&gt;1,"&gt;100%",G15/M15/I15/'eTable 2. Prgm effect and costs'!$L$6/D15)</f>
        <v>&gt;100%</v>
      </c>
      <c r="AA15" s="368">
        <f t="shared" si="8"/>
        <v>0.88996051214019323</v>
      </c>
      <c r="AB15" s="369">
        <f>G15/M15/D15/('eTable 2. Prgm effect and costs'!$J$6)/('eTable 2. Prgm effect and costs'!$M$6)*$C$21</f>
        <v>20.296009828933357</v>
      </c>
      <c r="AC15" s="362">
        <f t="shared" si="9"/>
        <v>16346.078309683582</v>
      </c>
      <c r="AD15" s="370">
        <f>IF(H15/N15/I15/'eTable 2. Prgm effect and costs'!$L$6/D15&gt;1,"&gt;100%",H15/N15/I15/'eTable 2. Prgm effect and costs'!$L$6/D15)</f>
        <v>0.46072308542699419</v>
      </c>
      <c r="AE15" s="368">
        <f t="shared" si="10"/>
        <v>0.26213554860501398</v>
      </c>
      <c r="AF15" s="371">
        <f>H15/N15/D15/('eTable 2. Prgm effect and costs'!$J$6)/('eTable 2. Prgm effect and costs'!$M$6)*$C$21</f>
        <v>5.9781367807048342</v>
      </c>
      <c r="AG15" s="478"/>
    </row>
    <row r="16" spans="1:33" ht="15" customHeight="1" x14ac:dyDescent="0.2">
      <c r="A16" s="512"/>
      <c r="B16" s="358" t="s">
        <v>59</v>
      </c>
      <c r="C16" s="359">
        <f>'eTable1. Data inputs'!AC20</f>
        <v>18.389938460986418</v>
      </c>
      <c r="D16" s="360">
        <f>'eTable1. Data inputs'!AF20</f>
        <v>2715.8385518126097</v>
      </c>
      <c r="E16" s="361">
        <f>'eTable1. Data inputs'!M20</f>
        <v>10126.346631702861</v>
      </c>
      <c r="F16" s="361">
        <f>'eTable1. Data inputs'!N20</f>
        <v>10989.528406906902</v>
      </c>
      <c r="G16" s="362">
        <f t="shared" si="16"/>
        <v>27501522.571396399</v>
      </c>
      <c r="H16" s="362">
        <f t="shared" si="17"/>
        <v>29845784.913717575</v>
      </c>
      <c r="I16" s="363">
        <f>'eTable1. Data inputs'!V20</f>
        <v>0.17399999999999999</v>
      </c>
      <c r="J16" s="364">
        <f t="shared" si="18"/>
        <v>472.55590801539404</v>
      </c>
      <c r="K16" s="364">
        <f>J16*'eTable 2. Prgm effect and costs'!$L$6</f>
        <v>268.86801662944833</v>
      </c>
      <c r="L16" s="364">
        <f t="shared" si="0"/>
        <v>203.6878913859457</v>
      </c>
      <c r="M16" s="361">
        <f>'eTable1. Data inputs'!T20</f>
        <v>70449.85523909959</v>
      </c>
      <c r="N16" s="361">
        <f>'eTable1. Data inputs'!U20</f>
        <v>254622.71001910788</v>
      </c>
      <c r="O16" s="361">
        <f t="shared" si="12"/>
        <v>14349782.462097315</v>
      </c>
      <c r="P16" s="361">
        <f t="shared" si="13"/>
        <v>51863562.902767196</v>
      </c>
      <c r="Q16" s="362">
        <f t="shared" si="1"/>
        <v>13151740.109299084</v>
      </c>
      <c r="R16" s="362">
        <f t="shared" si="2"/>
        <v>-22017777.989049621</v>
      </c>
      <c r="S16" s="362">
        <f t="shared" si="14"/>
        <v>5283.7391429324689</v>
      </c>
      <c r="T16" s="362">
        <f t="shared" si="15"/>
        <v>19096.703251433089</v>
      </c>
      <c r="U16" s="362">
        <f t="shared" si="3"/>
        <v>64568.099850271923</v>
      </c>
      <c r="V16" s="362">
        <f t="shared" si="4"/>
        <v>-108095.66459368252</v>
      </c>
      <c r="W16" s="365">
        <f t="shared" si="5"/>
        <v>0.52178138227961757</v>
      </c>
      <c r="X16" s="366">
        <f t="shared" si="6"/>
        <v>1.7377181753705502</v>
      </c>
      <c r="Y16" s="367">
        <f t="shared" si="7"/>
        <v>5283.7391429324689</v>
      </c>
      <c r="Z16" s="368" t="str">
        <f>IF(G16/M16/I16/'eTable 2. Prgm effect and costs'!$L$6/D16&gt;1,"&gt;100%",G16/M16/I16/'eTable 2. Prgm effect and costs'!$L$6/D16)</f>
        <v>&gt;100%</v>
      </c>
      <c r="AA16" s="368">
        <f t="shared" si="8"/>
        <v>0.82608252689175776</v>
      </c>
      <c r="AB16" s="369">
        <f>G16/M16/D16/('eTable 2. Prgm effect and costs'!$J$6)/('eTable 2. Prgm effect and costs'!$M$6)*$C$21</f>
        <v>18.839239333198737</v>
      </c>
      <c r="AC16" s="362">
        <f t="shared" si="9"/>
        <v>19096.703251433089</v>
      </c>
      <c r="AD16" s="370">
        <f>IF(H16/N16/I16/'eTable 2. Prgm effect and costs'!$L$6/D16&gt;1,"&gt;100%",H16/N16/I16/'eTable 2. Prgm effect and costs'!$L$6/D16)</f>
        <v>0.43596008162498073</v>
      </c>
      <c r="AE16" s="368">
        <f t="shared" si="10"/>
        <v>0.24804625333835112</v>
      </c>
      <c r="AF16" s="371">
        <f>H16/N16/D16/('eTable 2. Prgm effect and costs'!$J$6)/('eTable 2. Prgm effect and costs'!$M$6)*$C$21</f>
        <v>5.6568231141835419</v>
      </c>
      <c r="AG16" s="478"/>
    </row>
    <row r="17" spans="1:33" ht="15" customHeight="1" x14ac:dyDescent="0.2">
      <c r="A17" s="512"/>
      <c r="B17" s="358" t="s">
        <v>19</v>
      </c>
      <c r="C17" s="359">
        <f>'eTable1. Data inputs'!AC21</f>
        <v>12.034001262580482</v>
      </c>
      <c r="D17" s="360">
        <f>'eTable1. Data inputs'!AF21</f>
        <v>86927.688041251837</v>
      </c>
      <c r="E17" s="361">
        <f>'eTable1. Data inputs'!M21</f>
        <v>8737.3912912520591</v>
      </c>
      <c r="F17" s="361">
        <f>'eTable1. Data inputs'!N21</f>
        <v>9482.1768688880675</v>
      </c>
      <c r="G17" s="362">
        <f t="shared" si="16"/>
        <v>759521224.46030951</v>
      </c>
      <c r="H17" s="362">
        <f t="shared" si="17"/>
        <v>824263712.8106761</v>
      </c>
      <c r="I17" s="363">
        <f>'eTable1. Data inputs'!V21</f>
        <v>0.17399999999999999</v>
      </c>
      <c r="J17" s="364">
        <f t="shared" si="18"/>
        <v>15125.417719177818</v>
      </c>
      <c r="K17" s="364">
        <f>J17*'eTable 2. Prgm effect and costs'!$L$6</f>
        <v>8605.8411160839314</v>
      </c>
      <c r="L17" s="364">
        <f t="shared" si="0"/>
        <v>6519.5766030938867</v>
      </c>
      <c r="M17" s="361">
        <f>'eTable1. Data inputs'!T21</f>
        <v>58996.049822022171</v>
      </c>
      <c r="N17" s="361">
        <f>'eTable1. Data inputs'!U21</f>
        <v>215652.04710131368</v>
      </c>
      <c r="O17" s="361">
        <f t="shared" si="12"/>
        <v>384629266.09461701</v>
      </c>
      <c r="P17" s="361">
        <f t="shared" si="13"/>
        <v>1405960040.6910255</v>
      </c>
      <c r="Q17" s="362">
        <f t="shared" si="1"/>
        <v>374891958.3656925</v>
      </c>
      <c r="R17" s="362">
        <f t="shared" si="2"/>
        <v>-581696327.8803494</v>
      </c>
      <c r="S17" s="362">
        <f t="shared" si="14"/>
        <v>4424.7037366516624</v>
      </c>
      <c r="T17" s="362">
        <f t="shared" si="15"/>
        <v>16173.903532598524</v>
      </c>
      <c r="U17" s="362">
        <f t="shared" si="3"/>
        <v>57502.500728005296</v>
      </c>
      <c r="V17" s="362">
        <f t="shared" si="4"/>
        <v>-89223.022182806089</v>
      </c>
      <c r="W17" s="365">
        <f t="shared" si="5"/>
        <v>0.50641016170143471</v>
      </c>
      <c r="X17" s="366">
        <f t="shared" si="6"/>
        <v>1.7057162881728829</v>
      </c>
      <c r="Y17" s="367">
        <f t="shared" si="7"/>
        <v>4424.7037366516624</v>
      </c>
      <c r="Z17" s="368" t="str">
        <f>IF(G17/M17/I17/'eTable 2. Prgm effect and costs'!$L$6/D17&gt;1,"&gt;100%",G17/M17/I17/'eTable 2. Prgm effect and costs'!$L$6/D17)</f>
        <v>&gt;100%</v>
      </c>
      <c r="AA17" s="368">
        <f t="shared" si="8"/>
        <v>0.85115685931426188</v>
      </c>
      <c r="AB17" s="369">
        <f>G17/M17/D17/('eTable 2. Prgm effect and costs'!$J$6)/('eTable 2. Prgm effect and costs'!$M$6)*$C$21</f>
        <v>19.411072454285485</v>
      </c>
      <c r="AC17" s="362">
        <f t="shared" si="9"/>
        <v>16173.903532598524</v>
      </c>
      <c r="AD17" s="370">
        <f>IF(H17/N17/I17/'eTable 2. Prgm effect and costs'!$L$6/D17&gt;1,"&gt;100%",H17/N17/I17/'eTable 2. Prgm effect and costs'!$L$6/D17)</f>
        <v>0.44413936996946429</v>
      </c>
      <c r="AE17" s="368">
        <f t="shared" si="10"/>
        <v>0.25269998636193663</v>
      </c>
      <c r="AF17" s="371">
        <f>H17/N17/D17/('eTable 2. Prgm effect and costs'!$J$6)/('eTable 2. Prgm effect and costs'!$M$6)*$C$21</f>
        <v>5.7629539030213337</v>
      </c>
      <c r="AG17" s="478"/>
    </row>
    <row r="18" spans="1:33" ht="15" customHeight="1" x14ac:dyDescent="0.2">
      <c r="A18" s="512"/>
      <c r="B18" s="358" t="s">
        <v>20</v>
      </c>
      <c r="C18" s="359">
        <f>'eTable1. Data inputs'!AC22</f>
        <v>7.656316461080392</v>
      </c>
      <c r="D18" s="360">
        <f>'eTable1. Data inputs'!AF22</f>
        <v>57411.872492315015</v>
      </c>
      <c r="E18" s="361">
        <f>'eTable1. Data inputs'!M22</f>
        <v>8401.989500620979</v>
      </c>
      <c r="F18" s="361">
        <f>'eTable1. Data inputs'!N22</f>
        <v>9118.1850325501618</v>
      </c>
      <c r="G18" s="362">
        <f t="shared" si="16"/>
        <v>482373949.89142114</v>
      </c>
      <c r="H18" s="362">
        <f t="shared" si="17"/>
        <v>523492076.45010513</v>
      </c>
      <c r="I18" s="363">
        <f>'eTable1. Data inputs'!V22</f>
        <v>0.17399999999999999</v>
      </c>
      <c r="J18" s="364">
        <f t="shared" si="18"/>
        <v>9989.6658136628121</v>
      </c>
      <c r="K18" s="364">
        <f>J18*'eTable 2. Prgm effect and costs'!$L$6</f>
        <v>5683.7753767391869</v>
      </c>
      <c r="L18" s="364">
        <f t="shared" si="0"/>
        <v>4305.8904369236252</v>
      </c>
      <c r="M18" s="361">
        <f>'eTable1. Data inputs'!T22</f>
        <v>55910.21127541153</v>
      </c>
      <c r="N18" s="361">
        <f>'eTable1. Data inputs'!U22</f>
        <v>206305.09980129771</v>
      </c>
      <c r="O18" s="361">
        <f t="shared" si="12"/>
        <v>240743244.05717394</v>
      </c>
      <c r="P18" s="361">
        <f t="shared" si="13"/>
        <v>888327156.32298183</v>
      </c>
      <c r="Q18" s="362">
        <f t="shared" si="1"/>
        <v>241630705.8342472</v>
      </c>
      <c r="R18" s="362">
        <f t="shared" si="2"/>
        <v>-364835079.8728767</v>
      </c>
      <c r="S18" s="362">
        <f t="shared" si="14"/>
        <v>4193.2658456558638</v>
      </c>
      <c r="T18" s="362">
        <f t="shared" si="15"/>
        <v>15472.882485097323</v>
      </c>
      <c r="U18" s="362">
        <f t="shared" si="3"/>
        <v>56116.315399534877</v>
      </c>
      <c r="V18" s="362">
        <f t="shared" si="4"/>
        <v>-84729.299367295505</v>
      </c>
      <c r="W18" s="365">
        <f t="shared" si="5"/>
        <v>0.49908011017461346</v>
      </c>
      <c r="X18" s="366">
        <f t="shared" si="6"/>
        <v>1.6969256962720232</v>
      </c>
      <c r="Y18" s="367">
        <f t="shared" si="7"/>
        <v>4193.2658456558638</v>
      </c>
      <c r="Z18" s="368" t="str">
        <f>IF(G18/M18/I18/'eTable 2. Prgm effect and costs'!$L$6/D18&gt;1,"&gt;100%",G18/M18/I18/'eTable 2. Prgm effect and costs'!$L$6/D18)</f>
        <v>&gt;100%</v>
      </c>
      <c r="AA18" s="368">
        <f t="shared" si="8"/>
        <v>0.86365790575748314</v>
      </c>
      <c r="AB18" s="369">
        <f>G18/M18/D18/('eTable 2. Prgm effect and costs'!$J$6)/('eTable 2. Prgm effect and costs'!$M$6)*$C$21</f>
        <v>19.696165284835256</v>
      </c>
      <c r="AC18" s="362">
        <f t="shared" si="9"/>
        <v>15472.882485097323</v>
      </c>
      <c r="AD18" s="370">
        <f>IF(H18/N18/I18/'eTable 2. Prgm effect and costs'!$L$6/D18&gt;1,"&gt;100%",H18/N18/I18/'eTable 2. Prgm effect and costs'!$L$6/D18)</f>
        <v>0.4464401471673603</v>
      </c>
      <c r="AE18" s="368">
        <f t="shared" si="10"/>
        <v>0.25400904925039464</v>
      </c>
      <c r="AF18" s="371">
        <f>H18/N18/D18/('eTable 2. Prgm effect and costs'!$J$6)/('eTable 2. Prgm effect and costs'!$M$6)*$C$21</f>
        <v>5.7928077593311409</v>
      </c>
      <c r="AG18" s="478"/>
    </row>
    <row r="19" spans="1:33" ht="15" customHeight="1" x14ac:dyDescent="0.2">
      <c r="A19" s="512"/>
      <c r="B19" s="358" t="s">
        <v>21</v>
      </c>
      <c r="C19" s="359">
        <f>'eTable1. Data inputs'!AC23</f>
        <v>4.3089700780431288</v>
      </c>
      <c r="D19" s="360">
        <f>'eTable1. Data inputs'!AF23</f>
        <v>4608.6702330913258</v>
      </c>
      <c r="E19" s="361">
        <f>'eTable1. Data inputs'!M23</f>
        <v>10406.251003181984</v>
      </c>
      <c r="F19" s="361">
        <f>'eTable1. Data inputs'!N23</f>
        <v>11293.29215838239</v>
      </c>
      <c r="G19" s="362">
        <f t="shared" si="16"/>
        <v>47958979.23644156</v>
      </c>
      <c r="H19" s="362">
        <f t="shared" si="17"/>
        <v>52047059.403940611</v>
      </c>
      <c r="I19" s="363">
        <f>'eTable1. Data inputs'!V23</f>
        <v>0.17399999999999999</v>
      </c>
      <c r="J19" s="364">
        <f t="shared" si="18"/>
        <v>801.90862055789069</v>
      </c>
      <c r="K19" s="364">
        <f>J19*'eTable 2. Prgm effect and costs'!$L$6</f>
        <v>456.25835307604126</v>
      </c>
      <c r="L19" s="364">
        <f t="shared" si="0"/>
        <v>345.65026748184943</v>
      </c>
      <c r="M19" s="361">
        <f>'eTable1. Data inputs'!T23</f>
        <v>72438.080047752272</v>
      </c>
      <c r="N19" s="361">
        <f>'eTable1. Data inputs'!U23</f>
        <v>259296.01936202327</v>
      </c>
      <c r="O19" s="361">
        <f t="shared" si="12"/>
        <v>25038241.744377192</v>
      </c>
      <c r="P19" s="361">
        <f t="shared" si="13"/>
        <v>89625738.449462146</v>
      </c>
      <c r="Q19" s="362">
        <f t="shared" si="1"/>
        <v>22920737.492064368</v>
      </c>
      <c r="R19" s="362">
        <f t="shared" si="2"/>
        <v>-37578679.045521535</v>
      </c>
      <c r="S19" s="362">
        <f t="shared" si="14"/>
        <v>5432.8560035814198</v>
      </c>
      <c r="T19" s="362">
        <f t="shared" si="15"/>
        <v>19447.201452151745</v>
      </c>
      <c r="U19" s="362">
        <f t="shared" si="3"/>
        <v>66311.933328007523</v>
      </c>
      <c r="V19" s="362">
        <f t="shared" si="4"/>
        <v>-108718.79058359138</v>
      </c>
      <c r="W19" s="365">
        <f t="shared" si="5"/>
        <v>0.52207620226728935</v>
      </c>
      <c r="X19" s="366">
        <f t="shared" si="6"/>
        <v>1.7220134907886142</v>
      </c>
      <c r="Y19" s="367">
        <f t="shared" si="7"/>
        <v>5432.8560035814198</v>
      </c>
      <c r="Z19" s="368" t="str">
        <f>IF(G19/M19/I19/'eTable 2. Prgm effect and costs'!$L$6/D19&gt;1,"&gt;100%",G19/M19/I19/'eTable 2. Prgm effect and costs'!$L$6/D19)</f>
        <v>&gt;100%</v>
      </c>
      <c r="AA19" s="368">
        <f t="shared" si="8"/>
        <v>0.82561603246175608</v>
      </c>
      <c r="AB19" s="369">
        <f>G19/M19/D19/('eTable 2. Prgm effect and costs'!$J$6)/('eTable 2. Prgm effect and costs'!$M$6)*$C$21</f>
        <v>18.828600686419133</v>
      </c>
      <c r="AC19" s="362">
        <f t="shared" si="9"/>
        <v>19447.201452151745</v>
      </c>
      <c r="AD19" s="370">
        <f>IF(H19/N19/I19/'eTable 2. Prgm effect and costs'!$L$6/D19&gt;1,"&gt;100%",H19/N19/I19/'eTable 2. Prgm effect and costs'!$L$6/D19)</f>
        <v>0.43993601770728152</v>
      </c>
      <c r="AE19" s="368">
        <f t="shared" si="10"/>
        <v>0.25030842386793606</v>
      </c>
      <c r="AF19" s="371">
        <f>H19/N19/D19/('eTable 2. Prgm effect and costs'!$J$6)/('eTable 2. Prgm effect and costs'!$M$6)*$C$21</f>
        <v>5.7084130832629185</v>
      </c>
      <c r="AG19" s="478"/>
    </row>
    <row r="20" spans="1:33" ht="15" customHeight="1" x14ac:dyDescent="0.2">
      <c r="A20" s="512"/>
      <c r="B20" s="358" t="s">
        <v>22</v>
      </c>
      <c r="C20" s="359">
        <f>'eTable1. Data inputs'!AC24</f>
        <v>3.9132172770646663</v>
      </c>
      <c r="D20" s="360">
        <f>'eTable1. Data inputs'!AF24</f>
        <v>9049.4067525828104</v>
      </c>
      <c r="E20" s="361">
        <f>'eTable1. Data inputs'!M24</f>
        <v>8792.5712590217427</v>
      </c>
      <c r="F20" s="361">
        <f>'eTable1. Data inputs'!N24</f>
        <v>9542.0604424365647</v>
      </c>
      <c r="G20" s="362">
        <f t="shared" si="16"/>
        <v>79567553.723956898</v>
      </c>
      <c r="H20" s="362">
        <f t="shared" si="17"/>
        <v>86349986.201338768</v>
      </c>
      <c r="I20" s="363">
        <f>'eTable1. Data inputs'!V24</f>
        <v>0.17399999999999999</v>
      </c>
      <c r="J20" s="364">
        <f t="shared" si="18"/>
        <v>1574.5967749494089</v>
      </c>
      <c r="K20" s="364">
        <f>J20*'eTable 2. Prgm effect and costs'!$L$6</f>
        <v>895.89126850569824</v>
      </c>
      <c r="L20" s="364">
        <f t="shared" si="0"/>
        <v>678.70550644371065</v>
      </c>
      <c r="M20" s="361">
        <f>'eTable1. Data inputs'!T24</f>
        <v>56427.286861467575</v>
      </c>
      <c r="N20" s="361">
        <f>'eTable1. Data inputs'!U24</f>
        <v>205287.38896030362</v>
      </c>
      <c r="O20" s="361">
        <f t="shared" si="12"/>
        <v>38297510.306556888</v>
      </c>
      <c r="P20" s="361">
        <f t="shared" si="13"/>
        <v>139329681.29080987</v>
      </c>
      <c r="Q20" s="362">
        <f t="shared" si="1"/>
        <v>41270043.41740001</v>
      </c>
      <c r="R20" s="362">
        <f t="shared" si="2"/>
        <v>-52979695.089471102</v>
      </c>
      <c r="S20" s="362">
        <f t="shared" si="14"/>
        <v>4232.0465146100669</v>
      </c>
      <c r="T20" s="362">
        <f t="shared" si="15"/>
        <v>15396.554172022767</v>
      </c>
      <c r="U20" s="362">
        <f t="shared" si="3"/>
        <v>60806.99659215568</v>
      </c>
      <c r="V20" s="362">
        <f t="shared" si="4"/>
        <v>-78059.916394482716</v>
      </c>
      <c r="W20" s="365">
        <f t="shared" si="5"/>
        <v>0.48132069561195945</v>
      </c>
      <c r="X20" s="366">
        <f t="shared" si="6"/>
        <v>1.6135460747606896</v>
      </c>
      <c r="Y20" s="367">
        <f t="shared" si="7"/>
        <v>4232.0465146100669</v>
      </c>
      <c r="Z20" s="368" t="str">
        <f>IF(G20/M20/I20/'eTable 2. Prgm effect and costs'!$L$6/D20&gt;1,"&gt;100%",G20/M20/I20/'eTable 2. Prgm effect and costs'!$L$6/D20)</f>
        <v>&gt;100%</v>
      </c>
      <c r="AA20" s="368">
        <f t="shared" si="8"/>
        <v>0.895524515542794</v>
      </c>
      <c r="AB20" s="369">
        <f>G20/M20/D20/('eTable 2. Prgm effect and costs'!$J$6)/('eTable 2. Prgm effect and costs'!$M$6)*$C$21</f>
        <v>20.422899804619849</v>
      </c>
      <c r="AC20" s="362">
        <f t="shared" si="9"/>
        <v>15396.554172022767</v>
      </c>
      <c r="AD20" s="370">
        <f>IF(H20/N20/I20/'eTable 2. Prgm effect and costs'!$L$6/D20&gt;1,"&gt;100%",H20/N20/I20/'eTable 2. Prgm effect and costs'!$L$6/D20)</f>
        <v>0.46950983887343661</v>
      </c>
      <c r="AE20" s="368">
        <f t="shared" si="10"/>
        <v>0.26713490832454151</v>
      </c>
      <c r="AF20" s="371">
        <f>H20/N20/D20/('eTable 2. Prgm effect and costs'!$J$6)/('eTable 2. Prgm effect and costs'!$M$6)*$C$21</f>
        <v>6.0921497651257903</v>
      </c>
      <c r="AG20" s="478"/>
    </row>
    <row r="21" spans="1:33" ht="15" customHeight="1" x14ac:dyDescent="0.2">
      <c r="A21" s="512"/>
      <c r="B21" s="358" t="s">
        <v>23</v>
      </c>
      <c r="C21" s="359">
        <f>'eTable1. Data inputs'!AC25</f>
        <v>9.8299643403729764</v>
      </c>
      <c r="D21" s="360">
        <f>'eTable1. Data inputs'!AF25</f>
        <v>54743.385269194579</v>
      </c>
      <c r="E21" s="361">
        <f>'eTable1. Data inputs'!M25</f>
        <v>8608.0521448677646</v>
      </c>
      <c r="F21" s="361">
        <f>'eTable1. Data inputs'!N25</f>
        <v>9341.812700544735</v>
      </c>
      <c r="G21" s="362">
        <f t="shared" si="16"/>
        <v>471233914.98381281</v>
      </c>
      <c r="H21" s="362">
        <f t="shared" si="17"/>
        <v>511402451.77857548</v>
      </c>
      <c r="I21" s="363">
        <f>'eTable1. Data inputs'!V25</f>
        <v>0.17399999999999999</v>
      </c>
      <c r="J21" s="364">
        <f t="shared" si="18"/>
        <v>9525.3490368398561</v>
      </c>
      <c r="K21" s="364">
        <f>J21*'eTable 2. Prgm effect and costs'!$L$6</f>
        <v>5419.595141650263</v>
      </c>
      <c r="L21" s="364">
        <f t="shared" si="0"/>
        <v>4105.7538951895931</v>
      </c>
      <c r="M21" s="361">
        <f>'eTable1. Data inputs'!T25</f>
        <v>63180.465567103936</v>
      </c>
      <c r="N21" s="361">
        <f>'eTable1. Data inputs'!U25</f>
        <v>223128.41543414356</v>
      </c>
      <c r="O21" s="361">
        <f t="shared" si="12"/>
        <v>259403442.60202894</v>
      </c>
      <c r="P21" s="361">
        <f t="shared" si="13"/>
        <v>916110360.79621661</v>
      </c>
      <c r="Q21" s="362">
        <f t="shared" si="1"/>
        <v>211830472.38178387</v>
      </c>
      <c r="R21" s="362">
        <f t="shared" si="2"/>
        <v>-404707909.01764113</v>
      </c>
      <c r="S21" s="362">
        <f t="shared" si="14"/>
        <v>4738.5349175327947</v>
      </c>
      <c r="T21" s="362">
        <f t="shared" si="15"/>
        <v>16734.631157560765</v>
      </c>
      <c r="U21" s="362">
        <f t="shared" si="3"/>
        <v>51593.563031132944</v>
      </c>
      <c r="V21" s="362">
        <f t="shared" si="4"/>
        <v>-98570.912760213745</v>
      </c>
      <c r="W21" s="365">
        <f t="shared" si="5"/>
        <v>0.55047702288350708</v>
      </c>
      <c r="X21" s="366">
        <f t="shared" si="6"/>
        <v>1.7913687304590193</v>
      </c>
      <c r="Y21" s="367">
        <f t="shared" si="7"/>
        <v>4738.5349175327947</v>
      </c>
      <c r="Z21" s="368" t="str">
        <f>IF(G21/M21/I21/'eTable 2. Prgm effect and costs'!$L$6/D21&gt;1,"&gt;100%",G21/M21/I21/'eTable 2. Prgm effect and costs'!$L$6/D21)</f>
        <v>&gt;100%</v>
      </c>
      <c r="AA21" s="368">
        <f t="shared" si="8"/>
        <v>0.78301993514784174</v>
      </c>
      <c r="AB21" s="369">
        <f>G21/M21/D21/('eTable 2. Prgm effect and costs'!$J$6)/('eTable 2. Prgm effect and costs'!$M$6)*$C$21</f>
        <v>17.857174653506313</v>
      </c>
      <c r="AC21" s="362">
        <f t="shared" si="9"/>
        <v>16734.631157560765</v>
      </c>
      <c r="AD21" s="370">
        <f>IF(H21/N21/I21/'eTable 2. Prgm effect and costs'!$L$6/D21&gt;1,"&gt;100%",H21/N21/I21/'eTable 2. Prgm effect and costs'!$L$6/D21)</f>
        <v>0.42290330555319933</v>
      </c>
      <c r="AE21" s="368">
        <f t="shared" si="10"/>
        <v>0.24061739798716517</v>
      </c>
      <c r="AF21" s="371">
        <f>H21/N21/D21/('eTable 2. Prgm effect and costs'!$J$6)/('eTable 2. Prgm effect and costs'!$M$6)*$C$21</f>
        <v>5.4874042251782251</v>
      </c>
      <c r="AG21" s="478"/>
    </row>
    <row r="22" spans="1:33" ht="15" customHeight="1" x14ac:dyDescent="0.2">
      <c r="A22" s="512"/>
      <c r="B22" s="358" t="s">
        <v>24</v>
      </c>
      <c r="C22" s="359">
        <f>'eTable1. Data inputs'!AC26</f>
        <v>13.716664344301831</v>
      </c>
      <c r="D22" s="360">
        <f>'eTable1. Data inputs'!AF26</f>
        <v>32926.486171520424</v>
      </c>
      <c r="E22" s="361">
        <f>'eTable1. Data inputs'!M26</f>
        <v>7962.4384375451509</v>
      </c>
      <c r="F22" s="361">
        <f>'eTable1. Data inputs'!N26</f>
        <v>8641.1661164847101</v>
      </c>
      <c r="G22" s="362">
        <f t="shared" si="16"/>
        <v>262175119.10541311</v>
      </c>
      <c r="H22" s="362">
        <f t="shared" si="17"/>
        <v>284523236.64024466</v>
      </c>
      <c r="I22" s="363">
        <f>'eTable1. Data inputs'!V26</f>
        <v>0.17399999999999999</v>
      </c>
      <c r="J22" s="364">
        <f t="shared" si="18"/>
        <v>5729.2085938445534</v>
      </c>
      <c r="K22" s="364">
        <f>J22*'eTable 2. Prgm effect and costs'!$L$6</f>
        <v>3259.7221309805218</v>
      </c>
      <c r="L22" s="364">
        <f t="shared" si="0"/>
        <v>2469.4864628640316</v>
      </c>
      <c r="M22" s="361">
        <f>'eTable1. Data inputs'!T26</f>
        <v>55875.324357740494</v>
      </c>
      <c r="N22" s="361">
        <f>'eTable1. Data inputs'!U26</f>
        <v>199493.37713964912</v>
      </c>
      <c r="O22" s="361">
        <f t="shared" si="12"/>
        <v>137983357.10957703</v>
      </c>
      <c r="P22" s="361">
        <f t="shared" si="13"/>
        <v>492646194.27739239</v>
      </c>
      <c r="Q22" s="362">
        <f t="shared" si="1"/>
        <v>124191761.99583608</v>
      </c>
      <c r="R22" s="362">
        <f t="shared" si="2"/>
        <v>-208122957.63714772</v>
      </c>
      <c r="S22" s="362">
        <f t="shared" si="14"/>
        <v>4190.6493268305367</v>
      </c>
      <c r="T22" s="362">
        <f t="shared" si="15"/>
        <v>14962.003285473684</v>
      </c>
      <c r="U22" s="362">
        <f t="shared" si="3"/>
        <v>50290.521476194866</v>
      </c>
      <c r="V22" s="362">
        <f t="shared" si="4"/>
        <v>-84277.828919852982</v>
      </c>
      <c r="W22" s="365">
        <f t="shared" si="5"/>
        <v>0.52630225774436612</v>
      </c>
      <c r="X22" s="366">
        <f t="shared" si="6"/>
        <v>1.7314796502905716</v>
      </c>
      <c r="Y22" s="367">
        <f t="shared" si="7"/>
        <v>4190.6493268305367</v>
      </c>
      <c r="Z22" s="368" t="str">
        <f>IF(G22/M22/I22/'eTable 2. Prgm effect and costs'!$L$6/D22&gt;1,"&gt;100%",G22/M22/I22/'eTable 2. Prgm effect and costs'!$L$6/D22)</f>
        <v>&gt;100%</v>
      </c>
      <c r="AA22" s="368">
        <f t="shared" si="8"/>
        <v>0.81898657362017491</v>
      </c>
      <c r="AB22" s="369">
        <f>G22/M22/D22/('eTable 2. Prgm effect and costs'!$J$6)/('eTable 2. Prgm effect and costs'!$M$6)*$C$21</f>
        <v>18.677412448318915</v>
      </c>
      <c r="AC22" s="362">
        <f t="shared" si="9"/>
        <v>14962.003285473684</v>
      </c>
      <c r="AD22" s="370">
        <f>IF(H22/N22/I22/'eTable 2. Prgm effect and costs'!$L$6/D22&gt;1,"&gt;100%",H22/N22/I22/'eTable 2. Prgm effect and costs'!$L$6/D22)</f>
        <v>0.43753084678103121</v>
      </c>
      <c r="AE22" s="368">
        <f t="shared" si="10"/>
        <v>0.2489399645478281</v>
      </c>
      <c r="AF22" s="371">
        <f>H22/N22/D22/('eTable 2. Prgm effect and costs'!$J$6)/('eTable 2. Prgm effect and costs'!$M$6)*$C$21</f>
        <v>5.677204660605363</v>
      </c>
      <c r="AG22" s="478"/>
    </row>
    <row r="23" spans="1:33" ht="15" customHeight="1" x14ac:dyDescent="0.2">
      <c r="A23" s="512"/>
      <c r="B23" s="358" t="s">
        <v>25</v>
      </c>
      <c r="C23" s="359">
        <f>'eTable1. Data inputs'!AC27</f>
        <v>15.669196941571643</v>
      </c>
      <c r="D23" s="360">
        <f>'eTable1. Data inputs'!AF27</f>
        <v>12139.42706694671</v>
      </c>
      <c r="E23" s="361">
        <f>'eTable1. Data inputs'!M27</f>
        <v>7544.6358387581322</v>
      </c>
      <c r="F23" s="361">
        <f>'eTable1. Data inputs'!N27</f>
        <v>8187.7495295514846</v>
      </c>
      <c r="G23" s="362">
        <f t="shared" si="16"/>
        <v>91587556.511276662</v>
      </c>
      <c r="H23" s="362">
        <f t="shared" si="17"/>
        <v>99394588.256417483</v>
      </c>
      <c r="I23" s="363">
        <f>'eTable1. Data inputs'!V27</f>
        <v>0.17399999999999999</v>
      </c>
      <c r="J23" s="364">
        <f t="shared" si="18"/>
        <v>2112.2603096487273</v>
      </c>
      <c r="K23" s="364">
        <f>J23*'eTable 2. Prgm effect and costs'!$L$6</f>
        <v>1201.8032796277241</v>
      </c>
      <c r="L23" s="364">
        <f t="shared" si="0"/>
        <v>910.45703002100322</v>
      </c>
      <c r="M23" s="361">
        <f>'eTable1. Data inputs'!T27</f>
        <v>55597.593765432641</v>
      </c>
      <c r="N23" s="361">
        <f>'eTable1. Data inputs'!U27</f>
        <v>199067.91968582</v>
      </c>
      <c r="O23" s="361">
        <f t="shared" si="12"/>
        <v>50619220.095990047</v>
      </c>
      <c r="P23" s="361">
        <f t="shared" si="13"/>
        <v>181242786.92961127</v>
      </c>
      <c r="Q23" s="362">
        <f t="shared" si="1"/>
        <v>40968336.415286615</v>
      </c>
      <c r="R23" s="362">
        <f t="shared" si="2"/>
        <v>-81848198.673193783</v>
      </c>
      <c r="S23" s="362">
        <f t="shared" si="14"/>
        <v>4169.8195324074477</v>
      </c>
      <c r="T23" s="362">
        <f t="shared" si="15"/>
        <v>14930.093976436499</v>
      </c>
      <c r="U23" s="362">
        <f t="shared" si="3"/>
        <v>44997.55075134246</v>
      </c>
      <c r="V23" s="362">
        <f t="shared" si="4"/>
        <v>-89897.925958466862</v>
      </c>
      <c r="W23" s="365">
        <f t="shared" si="5"/>
        <v>0.55268665334201361</v>
      </c>
      <c r="X23" s="366">
        <f t="shared" si="6"/>
        <v>1.8234673548024805</v>
      </c>
      <c r="Y23" s="367">
        <f t="shared" si="7"/>
        <v>4169.8195324074477</v>
      </c>
      <c r="Z23" s="368" t="str">
        <f>IF(G23/M23/I23/'eTable 2. Prgm effect and costs'!$L$6/D23&gt;1,"&gt;100%",G23/M23/I23/'eTable 2. Prgm effect and costs'!$L$6/D23)</f>
        <v>&gt;100%</v>
      </c>
      <c r="AA23" s="368">
        <f t="shared" si="8"/>
        <v>0.77988943672191036</v>
      </c>
      <c r="AB23" s="369">
        <f>G23/M23/D23/('eTable 2. Prgm effect and costs'!$J$6)/('eTable 2. Prgm effect and costs'!$M$6)*$C$21</f>
        <v>17.785782017591075</v>
      </c>
      <c r="AC23" s="362">
        <f t="shared" si="9"/>
        <v>14930.093976436499</v>
      </c>
      <c r="AD23" s="370">
        <f>IF(H23/N23/I23/'eTable 2. Prgm effect and costs'!$L$6/D23&gt;1,"&gt;100%",H23/N23/I23/'eTable 2. Prgm effect and costs'!$L$6/D23)</f>
        <v>0.41545890886421644</v>
      </c>
      <c r="AE23" s="368">
        <f t="shared" si="10"/>
        <v>0.23638179297446799</v>
      </c>
      <c r="AF23" s="371">
        <f>H23/N23/D23/('eTable 2. Prgm effect and costs'!$J$6)/('eTable 2. Prgm effect and costs'!$M$6)*$C$21</f>
        <v>5.3908090619136786</v>
      </c>
      <c r="AG23" s="478"/>
    </row>
    <row r="24" spans="1:33" ht="15" customHeight="1" x14ac:dyDescent="0.2">
      <c r="A24" s="512"/>
      <c r="B24" s="358" t="s">
        <v>26</v>
      </c>
      <c r="C24" s="359">
        <f>'eTable1. Data inputs'!AC28</f>
        <v>2.8490854753263397</v>
      </c>
      <c r="D24" s="360">
        <f>'eTable1. Data inputs'!AF28</f>
        <v>14596.354885428198</v>
      </c>
      <c r="E24" s="361">
        <f>'eTable1. Data inputs'!M28</f>
        <v>7842.7882244404937</v>
      </c>
      <c r="F24" s="361">
        <f>'eTable1. Data inputs'!N28</f>
        <v>8511.3167775642451</v>
      </c>
      <c r="G24" s="362">
        <f t="shared" si="16"/>
        <v>114476120.21519074</v>
      </c>
      <c r="H24" s="362">
        <f t="shared" si="17"/>
        <v>124234200.22762686</v>
      </c>
      <c r="I24" s="363">
        <f>'eTable1. Data inputs'!V28</f>
        <v>0.17399999999999999</v>
      </c>
      <c r="J24" s="364">
        <f t="shared" si="18"/>
        <v>2539.7657500645064</v>
      </c>
      <c r="K24" s="364">
        <f>J24*'eTable 2. Prgm effect and costs'!$L$6</f>
        <v>1445.0391336573916</v>
      </c>
      <c r="L24" s="364">
        <f t="shared" si="0"/>
        <v>1094.7266164071148</v>
      </c>
      <c r="M24" s="361">
        <f>'eTable1. Data inputs'!T28</f>
        <v>54621.239505015401</v>
      </c>
      <c r="N24" s="361">
        <f>'eTable1. Data inputs'!U28</f>
        <v>199712.33121897065</v>
      </c>
      <c r="O24" s="361">
        <f t="shared" si="12"/>
        <v>59795324.707288139</v>
      </c>
      <c r="P24" s="361">
        <f t="shared" si="13"/>
        <v>218630404.61012074</v>
      </c>
      <c r="Q24" s="362">
        <f t="shared" si="1"/>
        <v>54680795.5079026</v>
      </c>
      <c r="R24" s="362">
        <f t="shared" si="2"/>
        <v>-94396204.382493883</v>
      </c>
      <c r="S24" s="362">
        <f t="shared" si="14"/>
        <v>4096.5929628761551</v>
      </c>
      <c r="T24" s="362">
        <f t="shared" si="15"/>
        <v>14978.424841422799</v>
      </c>
      <c r="U24" s="362">
        <f t="shared" si="3"/>
        <v>49949.270154191188</v>
      </c>
      <c r="V24" s="362">
        <f t="shared" si="4"/>
        <v>-86228.107518114048</v>
      </c>
      <c r="W24" s="365">
        <f t="shared" si="5"/>
        <v>0.52233884756825844</v>
      </c>
      <c r="X24" s="366">
        <f t="shared" si="6"/>
        <v>1.7598246232481667</v>
      </c>
      <c r="Y24" s="367">
        <f t="shared" si="7"/>
        <v>4096.5929628761551</v>
      </c>
      <c r="Z24" s="368" t="str">
        <f>IF(G24/M24/I24/'eTable 2. Prgm effect and costs'!$L$6/D24&gt;1,"&gt;100%",G24/M24/I24/'eTable 2. Prgm effect and costs'!$L$6/D24)</f>
        <v>&gt;100%</v>
      </c>
      <c r="AA24" s="368">
        <f t="shared" si="8"/>
        <v>0.8252008916535617</v>
      </c>
      <c r="AB24" s="369">
        <f>G24/M24/D24/('eTable 2. Prgm effect and costs'!$J$6)/('eTable 2. Prgm effect and costs'!$M$6)*$C$21</f>
        <v>18.819133185548512</v>
      </c>
      <c r="AC24" s="362">
        <f t="shared" si="9"/>
        <v>14978.424841422799</v>
      </c>
      <c r="AD24" s="370">
        <f>IF(H24/N24/I24/'eTable 2. Prgm effect and costs'!$L$6/D24&gt;1,"&gt;100%",H24/N24/I24/'eTable 2. Prgm effect and costs'!$L$6/D24)</f>
        <v>0.43048366727445531</v>
      </c>
      <c r="AE24" s="368">
        <f t="shared" si="10"/>
        <v>0.24493036241477631</v>
      </c>
      <c r="AF24" s="371">
        <f>H24/N24/D24/('eTable 2. Prgm effect and costs'!$J$6)/('eTable 2. Prgm effect and costs'!$M$6)*$C$21</f>
        <v>5.5857636099155643</v>
      </c>
      <c r="AG24" s="478"/>
    </row>
    <row r="25" spans="1:33" ht="15" customHeight="1" x14ac:dyDescent="0.2">
      <c r="A25" s="512"/>
      <c r="B25" s="358" t="s">
        <v>27</v>
      </c>
      <c r="C25" s="359">
        <f>'eTable1. Data inputs'!AC29</f>
        <v>19.728719018859884</v>
      </c>
      <c r="D25" s="360">
        <f>'eTable1. Data inputs'!AF29</f>
        <v>23566.334410978587</v>
      </c>
      <c r="E25" s="361">
        <f>'eTable1. Data inputs'!M29</f>
        <v>7698.5592059884621</v>
      </c>
      <c r="F25" s="361">
        <f>'eTable1. Data inputs'!N29</f>
        <v>8354.7935068303887</v>
      </c>
      <c r="G25" s="362">
        <f t="shared" si="16"/>
        <v>181426820.73104188</v>
      </c>
      <c r="H25" s="362">
        <f t="shared" si="17"/>
        <v>196891857.71663746</v>
      </c>
      <c r="I25" s="363">
        <f>'eTable1. Data inputs'!V29</f>
        <v>0.17399999999999999</v>
      </c>
      <c r="J25" s="364">
        <f t="shared" si="18"/>
        <v>4100.5421875102738</v>
      </c>
      <c r="K25" s="364">
        <f>J25*'eTable 2. Prgm effect and costs'!$L$6</f>
        <v>2333.0671066868799</v>
      </c>
      <c r="L25" s="364">
        <f t="shared" si="0"/>
        <v>1767.4750808233939</v>
      </c>
      <c r="M25" s="361">
        <f>'eTable1. Data inputs'!T29</f>
        <v>54054.316328501794</v>
      </c>
      <c r="N25" s="361">
        <f>'eTable1. Data inputs'!U29</f>
        <v>192753.20437989873</v>
      </c>
      <c r="O25" s="361">
        <f t="shared" si="12"/>
        <v>95539657.121572018</v>
      </c>
      <c r="P25" s="361">
        <f t="shared" si="13"/>
        <v>340686485.49032968</v>
      </c>
      <c r="Q25" s="362">
        <f t="shared" si="1"/>
        <v>85887163.609469861</v>
      </c>
      <c r="R25" s="362">
        <f t="shared" si="2"/>
        <v>-143794627.77369222</v>
      </c>
      <c r="S25" s="362">
        <f t="shared" si="14"/>
        <v>4054.0737246376348</v>
      </c>
      <c r="T25" s="362">
        <f t="shared" si="15"/>
        <v>14456.490328492404</v>
      </c>
      <c r="U25" s="362">
        <f t="shared" si="3"/>
        <v>48593.139751344366</v>
      </c>
      <c r="V25" s="362">
        <f t="shared" si="4"/>
        <v>-81355.957622160204</v>
      </c>
      <c r="W25" s="365">
        <f t="shared" si="5"/>
        <v>0.5266016167653943</v>
      </c>
      <c r="X25" s="366">
        <f t="shared" si="6"/>
        <v>1.7303228759242972</v>
      </c>
      <c r="Y25" s="367">
        <f t="shared" si="7"/>
        <v>4054.0737246376348</v>
      </c>
      <c r="Z25" s="370" t="str">
        <f>IF(G25/M25/I25/'eTable 2. Prgm effect and costs'!$L$6/D25&gt;1,"&gt;100%",G25/M25/I25/'eTable 2. Prgm effect and costs'!$L$6/D25)</f>
        <v>&gt;100%</v>
      </c>
      <c r="AA25" s="368">
        <f t="shared" si="8"/>
        <v>0.81852100152334017</v>
      </c>
      <c r="AB25" s="369">
        <f>G25/M25/D25/('eTable 2. Prgm effect and costs'!$J$6)/('eTable 2. Prgm effect and costs'!$M$6)*$C$21</f>
        <v>18.666794835824277</v>
      </c>
      <c r="AC25" s="362">
        <f t="shared" si="9"/>
        <v>14456.490328492404</v>
      </c>
      <c r="AD25" s="370">
        <f>IF(H25/N25/I25/'eTable 2. Prgm effect and costs'!$L$6/D25&gt;1,"&gt;100%",H25/N25/I25/'eTable 2. Prgm effect and costs'!$L$6/D25)</f>
        <v>0.43782334968615533</v>
      </c>
      <c r="AE25" s="368">
        <f t="shared" si="10"/>
        <v>0.24910638861453668</v>
      </c>
      <c r="AF25" s="371">
        <f>H25/N25/D25/('eTable 2. Prgm effect and costs'!$J$6)/('eTable 2. Prgm effect and costs'!$M$6)*$C$21</f>
        <v>5.6810000475327724</v>
      </c>
      <c r="AG25" s="478"/>
    </row>
    <row r="26" spans="1:33" ht="15" customHeight="1" x14ac:dyDescent="0.2">
      <c r="A26" s="512"/>
      <c r="B26" s="358" t="s">
        <v>28</v>
      </c>
      <c r="C26" s="359">
        <f>'eTable1. Data inputs'!AC30</f>
        <v>9.091995467929129</v>
      </c>
      <c r="D26" s="360">
        <f>'eTable1. Data inputs'!AF30</f>
        <v>26567.692875673518</v>
      </c>
      <c r="E26" s="361">
        <f>'eTable1. Data inputs'!M30</f>
        <v>8251.3917938830964</v>
      </c>
      <c r="F26" s="361">
        <f>'eTable1. Data inputs'!N30</f>
        <v>8954.7501990012443</v>
      </c>
      <c r="G26" s="362">
        <f t="shared" si="16"/>
        <v>219220442.97673887</v>
      </c>
      <c r="H26" s="362">
        <f t="shared" si="17"/>
        <v>237907053.06544137</v>
      </c>
      <c r="I26" s="363">
        <f>'eTable1. Data inputs'!V30</f>
        <v>0.17399999999999999</v>
      </c>
      <c r="J26" s="364">
        <f t="shared" si="18"/>
        <v>4622.7785603671919</v>
      </c>
      <c r="K26" s="364">
        <f>J26*'eTable 2. Prgm effect and costs'!$L$6</f>
        <v>2630.2015946916781</v>
      </c>
      <c r="L26" s="364">
        <f t="shared" si="0"/>
        <v>1992.5769656755137</v>
      </c>
      <c r="M26" s="361">
        <f>'eTable1. Data inputs'!T30</f>
        <v>47119.959323058647</v>
      </c>
      <c r="N26" s="361">
        <f>'eTable1. Data inputs'!U30</f>
        <v>179179.10340729155</v>
      </c>
      <c r="O26" s="361">
        <f t="shared" si="12"/>
        <v>93890145.570693836</v>
      </c>
      <c r="P26" s="361">
        <f t="shared" si="13"/>
        <v>357028154.1797601</v>
      </c>
      <c r="Q26" s="362">
        <f t="shared" si="1"/>
        <v>125330297.40604503</v>
      </c>
      <c r="R26" s="362">
        <f t="shared" si="2"/>
        <v>-119121101.11431873</v>
      </c>
      <c r="S26" s="362">
        <f t="shared" si="14"/>
        <v>3533.9969492293985</v>
      </c>
      <c r="T26" s="362">
        <f t="shared" si="15"/>
        <v>13438.432755546866</v>
      </c>
      <c r="U26" s="362">
        <f t="shared" si="3"/>
        <v>62898.597928715979</v>
      </c>
      <c r="V26" s="362">
        <f t="shared" si="4"/>
        <v>-59782.434087274953</v>
      </c>
      <c r="W26" s="365">
        <f t="shared" si="5"/>
        <v>0.42829101289908611</v>
      </c>
      <c r="X26" s="366">
        <f t="shared" si="6"/>
        <v>1.5007043699606164</v>
      </c>
      <c r="Y26" s="367">
        <f t="shared" si="7"/>
        <v>3533.9969492293985</v>
      </c>
      <c r="Z26" s="368" t="str">
        <f>IF(G26/M26/I26/'eTable 2. Prgm effect and costs'!$L$6/D26&gt;1,"&gt;100%",G26/M26/I26/'eTable 2. Prgm effect and costs'!$L$6/D26)</f>
        <v>&gt;100%</v>
      </c>
      <c r="AA26" s="368" t="str">
        <f t="shared" si="8"/>
        <v>&gt;100%</v>
      </c>
      <c r="AB26" s="369">
        <f>G26/M26/D26/('eTable 2. Prgm effect and costs'!$J$6)/('eTable 2. Prgm effect and costs'!$M$6)*$C$21</f>
        <v>22.951600767511582</v>
      </c>
      <c r="AC26" s="362">
        <f t="shared" si="9"/>
        <v>13438.432755546866</v>
      </c>
      <c r="AD26" s="370">
        <f>IF(H26/N26/I26/'eTable 2. Prgm effect and costs'!$L$6/D26&gt;1,"&gt;100%",H26/N26/I26/'eTable 2. Prgm effect and costs'!$L$6/D26)</f>
        <v>0.50481345476167228</v>
      </c>
      <c r="AE26" s="368">
        <f t="shared" si="10"/>
        <v>0.28722144839888258</v>
      </c>
      <c r="AF26" s="371">
        <f>H26/N26/D26/('eTable 2. Prgm effect and costs'!$J$6)/('eTable 2. Prgm effect and costs'!$M$6)*$C$21</f>
        <v>6.5502337016789989</v>
      </c>
      <c r="AG26" s="478"/>
    </row>
    <row r="27" spans="1:33" ht="15" customHeight="1" x14ac:dyDescent="0.2">
      <c r="A27" s="512"/>
      <c r="B27" s="358" t="s">
        <v>29</v>
      </c>
      <c r="C27" s="359">
        <f>'eTable1. Data inputs'!AC31</f>
        <v>14.620554509407677</v>
      </c>
      <c r="D27" s="360">
        <f>'eTable1. Data inputs'!AF31</f>
        <v>4624.4132687627025</v>
      </c>
      <c r="E27" s="361">
        <f>'eTable1. Data inputs'!M31</f>
        <v>7892.8076145196446</v>
      </c>
      <c r="F27" s="361">
        <f>'eTable1. Data inputs'!N31</f>
        <v>8565.5998796703952</v>
      </c>
      <c r="G27" s="362">
        <f t="shared" si="16"/>
        <v>36499604.260375939</v>
      </c>
      <c r="H27" s="362">
        <f t="shared" si="17"/>
        <v>39610873.738459982</v>
      </c>
      <c r="I27" s="363">
        <f>'eTable1. Data inputs'!V31</f>
        <v>0.17399999999999999</v>
      </c>
      <c r="J27" s="364">
        <f t="shared" si="18"/>
        <v>804.64790876471022</v>
      </c>
      <c r="K27" s="364">
        <f>J27*'eTable 2. Prgm effect and costs'!$L$6</f>
        <v>457.81691360750756</v>
      </c>
      <c r="L27" s="364">
        <f t="shared" si="0"/>
        <v>346.83099515720266</v>
      </c>
      <c r="M27" s="361">
        <f>'eTable1. Data inputs'!T31</f>
        <v>56875.0205654745</v>
      </c>
      <c r="N27" s="361">
        <f>'eTable1. Data inputs'!U31</f>
        <v>198856.44062742149</v>
      </c>
      <c r="O27" s="361">
        <f t="shared" si="12"/>
        <v>19726019.982309889</v>
      </c>
      <c r="P27" s="361">
        <f t="shared" si="13"/>
        <v>68969577.196227774</v>
      </c>
      <c r="Q27" s="362">
        <f t="shared" si="1"/>
        <v>16773584.27806605</v>
      </c>
      <c r="R27" s="362">
        <f t="shared" si="2"/>
        <v>-29358703.457767792</v>
      </c>
      <c r="S27" s="362">
        <f t="shared" si="14"/>
        <v>4265.6265424105877</v>
      </c>
      <c r="T27" s="362">
        <f t="shared" si="15"/>
        <v>14914.233047056608</v>
      </c>
      <c r="U27" s="362">
        <f t="shared" si="3"/>
        <v>48362.414294787435</v>
      </c>
      <c r="V27" s="362">
        <f t="shared" si="4"/>
        <v>-84648.442231816196</v>
      </c>
      <c r="W27" s="365">
        <f t="shared" si="5"/>
        <v>0.54044476322513191</v>
      </c>
      <c r="X27" s="366">
        <f t="shared" si="6"/>
        <v>1.7411778808923901</v>
      </c>
      <c r="Y27" s="367">
        <f t="shared" si="7"/>
        <v>4265.6265424105877</v>
      </c>
      <c r="Z27" s="368" t="str">
        <f>IF(G27/M27/I27/'eTable 2. Prgm effect and costs'!$L$6/D27&gt;1,"&gt;100%",G27/M27/I27/'eTable 2. Prgm effect and costs'!$L$6/D27)</f>
        <v>&gt;100%</v>
      </c>
      <c r="AA27" s="368">
        <f t="shared" si="8"/>
        <v>0.79755511032505944</v>
      </c>
      <c r="AB27" s="369">
        <f>G27/M27/D27/('eTable 2. Prgm effect and costs'!$J$6)/('eTable 2. Prgm effect and costs'!$M$6)*$C$21</f>
        <v>18.188656842027964</v>
      </c>
      <c r="AC27" s="362">
        <f t="shared" si="9"/>
        <v>14914.233047056608</v>
      </c>
      <c r="AD27" s="370">
        <f>IF(H27/N27/I27/'eTable 2. Prgm effect and costs'!$L$6/D27&gt;1,"&gt;100%",H27/N27/I27/'eTable 2. Prgm effect and costs'!$L$6/D27)</f>
        <v>0.43509383268037155</v>
      </c>
      <c r="AE27" s="368">
        <f t="shared" si="10"/>
        <v>0.24755338755952175</v>
      </c>
      <c r="AF27" s="371">
        <f>H27/N27/D27/('eTable 2. Prgm effect and costs'!$J$6)/('eTable 2. Prgm effect and costs'!$M$6)*$C$21</f>
        <v>5.6455830551528221</v>
      </c>
      <c r="AG27" s="478"/>
    </row>
    <row r="28" spans="1:33" ht="15" customHeight="1" x14ac:dyDescent="0.2">
      <c r="A28" s="512"/>
      <c r="B28" s="358" t="s">
        <v>30</v>
      </c>
      <c r="C28" s="359">
        <f>'eTable1. Data inputs'!AC32</f>
        <v>9.2203772046868693</v>
      </c>
      <c r="D28" s="360">
        <f>'eTable1. Data inputs'!AF32</f>
        <v>17304.953424726842</v>
      </c>
      <c r="E28" s="361">
        <f>'eTable1. Data inputs'!M32</f>
        <v>9681.7411227913963</v>
      </c>
      <c r="F28" s="361">
        <f>'eTable1. Data inputs'!N32</f>
        <v>10507.024198058956</v>
      </c>
      <c r="G28" s="362">
        <f t="shared" si="16"/>
        <v>167542079.20016769</v>
      </c>
      <c r="H28" s="362">
        <f t="shared" si="17"/>
        <v>181823564.37988815</v>
      </c>
      <c r="I28" s="363">
        <f>'eTable1. Data inputs'!V32</f>
        <v>0.17399999999999999</v>
      </c>
      <c r="J28" s="364">
        <f t="shared" si="18"/>
        <v>3011.0618959024705</v>
      </c>
      <c r="K28" s="364">
        <f>J28*'eTable 2. Prgm effect and costs'!$L$6</f>
        <v>1713.1903890479575</v>
      </c>
      <c r="L28" s="364">
        <f t="shared" si="0"/>
        <v>1297.871506854513</v>
      </c>
      <c r="M28" s="361">
        <f>'eTable1. Data inputs'!T32</f>
        <v>69056.259765380761</v>
      </c>
      <c r="N28" s="361">
        <f>'eTable1. Data inputs'!U32</f>
        <v>241891.78218712425</v>
      </c>
      <c r="O28" s="361">
        <f t="shared" si="12"/>
        <v>89626151.919431403</v>
      </c>
      <c r="P28" s="361">
        <f t="shared" si="13"/>
        <v>313944451.84292656</v>
      </c>
      <c r="Q28" s="362">
        <f t="shared" si="1"/>
        <v>77915927.280736282</v>
      </c>
      <c r="R28" s="362">
        <f t="shared" si="2"/>
        <v>-132120887.46303841</v>
      </c>
      <c r="S28" s="362">
        <f t="shared" si="14"/>
        <v>5179.219482403556</v>
      </c>
      <c r="T28" s="362">
        <f t="shared" si="15"/>
        <v>18141.883664034314</v>
      </c>
      <c r="U28" s="362">
        <f t="shared" si="3"/>
        <v>60033.621871837888</v>
      </c>
      <c r="V28" s="362">
        <f t="shared" si="4"/>
        <v>-101798.12621300478</v>
      </c>
      <c r="W28" s="365">
        <f t="shared" si="5"/>
        <v>0.53494711506088133</v>
      </c>
      <c r="X28" s="366">
        <f t="shared" si="6"/>
        <v>1.7266433694314518</v>
      </c>
      <c r="Y28" s="367">
        <f t="shared" si="7"/>
        <v>5179.219482403556</v>
      </c>
      <c r="Z28" s="368" t="str">
        <f>IF(G28/M28/I28/'eTable 2. Prgm effect and costs'!$L$6/D28&gt;1,"&gt;100%",G28/M28/I28/'eTable 2. Prgm effect and costs'!$L$6/D28)</f>
        <v>&gt;100%</v>
      </c>
      <c r="AA28" s="368">
        <f t="shared" si="8"/>
        <v>0.80575157921837826</v>
      </c>
      <c r="AB28" s="369">
        <f>G28/M28/D28/('eTable 2. Prgm effect and costs'!$J$6)/('eTable 2. Prgm effect and costs'!$M$6)*$C$21</f>
        <v>18.375581554924818</v>
      </c>
      <c r="AC28" s="362">
        <f t="shared" si="9"/>
        <v>18141.883664034314</v>
      </c>
      <c r="AD28" s="370">
        <f>IF(H28/N28/I28/'eTable 2. Prgm effect and costs'!$L$6/D28&gt;1,"&gt;100%",H28/N28/I28/'eTable 2. Prgm effect and costs'!$L$6/D28)</f>
        <v>0.43875635871767282</v>
      </c>
      <c r="AE28" s="368">
        <f t="shared" si="10"/>
        <v>0.24963723858074488</v>
      </c>
      <c r="AF28" s="371">
        <f>H28/N28/D28/('eTable 2. Prgm effect and costs'!$J$6)/('eTable 2. Prgm effect and costs'!$M$6)*$C$21</f>
        <v>5.6931063556047379</v>
      </c>
      <c r="AG28" s="478"/>
    </row>
    <row r="29" spans="1:33" ht="15" customHeight="1" x14ac:dyDescent="0.2">
      <c r="A29" s="512"/>
      <c r="B29" s="358" t="s">
        <v>31</v>
      </c>
      <c r="C29" s="359">
        <f>'eTable1. Data inputs'!AC33</f>
        <v>14.567996177757244</v>
      </c>
      <c r="D29" s="360">
        <f>'eTable1. Data inputs'!AF33</f>
        <v>17555.32911938629</v>
      </c>
      <c r="E29" s="361">
        <f>'eTable1. Data inputs'!M33</f>
        <v>9798.3597212842415</v>
      </c>
      <c r="F29" s="361">
        <f>'eTable1. Data inputs'!N33</f>
        <v>10633.583503949048</v>
      </c>
      <c r="G29" s="362">
        <f t="shared" si="16"/>
        <v>172013429.73728296</v>
      </c>
      <c r="H29" s="362">
        <f t="shared" si="17"/>
        <v>186676058.13030243</v>
      </c>
      <c r="I29" s="363">
        <f>'eTable1. Data inputs'!V33</f>
        <v>0.17399999999999999</v>
      </c>
      <c r="J29" s="364">
        <f t="shared" si="18"/>
        <v>3054.6272667732142</v>
      </c>
      <c r="K29" s="364">
        <f>J29*'eTable 2. Prgm effect and costs'!$L$6</f>
        <v>1737.9775828192426</v>
      </c>
      <c r="L29" s="364">
        <f t="shared" si="0"/>
        <v>1316.6496839539716</v>
      </c>
      <c r="M29" s="361">
        <f>'eTable1. Data inputs'!T33</f>
        <v>67330.845508761049</v>
      </c>
      <c r="N29" s="361">
        <f>'eTable1. Data inputs'!U33</f>
        <v>235783.71922597603</v>
      </c>
      <c r="O29" s="361">
        <f t="shared" si="12"/>
        <v>88651136.459463924</v>
      </c>
      <c r="P29" s="361">
        <f t="shared" si="13"/>
        <v>310444559.40037334</v>
      </c>
      <c r="Q29" s="362">
        <f t="shared" si="1"/>
        <v>83362293.277819037</v>
      </c>
      <c r="R29" s="362">
        <f t="shared" si="2"/>
        <v>-123768501.27007091</v>
      </c>
      <c r="S29" s="362">
        <f t="shared" si="14"/>
        <v>5049.8134131570787</v>
      </c>
      <c r="T29" s="362">
        <f t="shared" si="15"/>
        <v>17683.778941948203</v>
      </c>
      <c r="U29" s="362">
        <f t="shared" si="3"/>
        <v>63313.950775028839</v>
      </c>
      <c r="V29" s="362">
        <f t="shared" si="4"/>
        <v>-94002.605839988712</v>
      </c>
      <c r="W29" s="365">
        <f t="shared" si="5"/>
        <v>0.51537334378403643</v>
      </c>
      <c r="X29" s="366">
        <f t="shared" si="6"/>
        <v>1.6630121854387927</v>
      </c>
      <c r="Y29" s="367">
        <f t="shared" si="7"/>
        <v>5049.8134131570787</v>
      </c>
      <c r="Z29" s="368" t="str">
        <f>IF(G29/M29/I29/'eTable 2. Prgm effect and costs'!$L$6/D29&gt;1,"&gt;100%",G29/M29/I29/'eTable 2. Prgm effect and costs'!$L$6/D29)</f>
        <v>&gt;100%</v>
      </c>
      <c r="AA29" s="368">
        <f t="shared" si="8"/>
        <v>0.83635385484593994</v>
      </c>
      <c r="AB29" s="369">
        <f>G29/M29/D29/('eTable 2. Prgm effect and costs'!$J$6)/('eTable 2. Prgm effect and costs'!$M$6)*$C$21</f>
        <v>19.073482280240231</v>
      </c>
      <c r="AC29" s="362">
        <f t="shared" si="9"/>
        <v>17683.778941948203</v>
      </c>
      <c r="AD29" s="370">
        <f>IF(H29/N29/I29/'eTable 2. Prgm effect and costs'!$L$6/D29&gt;1,"&gt;100%",H29/N29/I29/'eTable 2. Prgm effect and costs'!$L$6/D29)</f>
        <v>0.4555443214481727</v>
      </c>
      <c r="AE29" s="368">
        <f t="shared" si="10"/>
        <v>0.25918901047913279</v>
      </c>
      <c r="AF29" s="371">
        <f>H29/N29/D29/('eTable 2. Prgm effect and costs'!$J$6)/('eTable 2. Prgm effect and costs'!$M$6)*$C$21</f>
        <v>5.9109394545893243</v>
      </c>
      <c r="AG29" s="478"/>
    </row>
    <row r="30" spans="1:33" ht="15" customHeight="1" x14ac:dyDescent="0.2">
      <c r="A30" s="512"/>
      <c r="B30" s="358" t="s">
        <v>32</v>
      </c>
      <c r="C30" s="359">
        <f>'eTable1. Data inputs'!AC34</f>
        <v>15.115795868610428</v>
      </c>
      <c r="D30" s="360">
        <f>'eTable1. Data inputs'!AF34</f>
        <v>45646.518282924859</v>
      </c>
      <c r="E30" s="361">
        <f>'eTable1. Data inputs'!M34</f>
        <v>7686.8701986048854</v>
      </c>
      <c r="F30" s="361">
        <f>'eTable1. Data inputs'!N34</f>
        <v>8342.1081146191245</v>
      </c>
      <c r="G30" s="362">
        <f t="shared" si="16"/>
        <v>350878861.05908817</v>
      </c>
      <c r="H30" s="362">
        <f t="shared" si="17"/>
        <v>380788190.57209772</v>
      </c>
      <c r="I30" s="363">
        <f>'eTable1. Data inputs'!V34</f>
        <v>0.17399999999999999</v>
      </c>
      <c r="J30" s="364">
        <f t="shared" si="18"/>
        <v>7942.4941812289253</v>
      </c>
      <c r="K30" s="364">
        <f>J30*'eTable 2. Prgm effect and costs'!$L$6</f>
        <v>4519.0053100095611</v>
      </c>
      <c r="L30" s="364">
        <f t="shared" si="0"/>
        <v>3423.4888712193642</v>
      </c>
      <c r="M30" s="361">
        <f>'eTable1. Data inputs'!T34</f>
        <v>59919.975140260198</v>
      </c>
      <c r="N30" s="361">
        <f>'eTable1. Data inputs'!U34</f>
        <v>212634.54104960765</v>
      </c>
      <c r="O30" s="361">
        <f t="shared" si="12"/>
        <v>205135368.05642176</v>
      </c>
      <c r="P30" s="361">
        <f t="shared" si="13"/>
        <v>727951984.92016888</v>
      </c>
      <c r="Q30" s="362">
        <f t="shared" si="1"/>
        <v>145743493.00266641</v>
      </c>
      <c r="R30" s="362">
        <f t="shared" si="2"/>
        <v>-347163794.34807116</v>
      </c>
      <c r="S30" s="362">
        <f t="shared" si="14"/>
        <v>4493.998135519515</v>
      </c>
      <c r="T30" s="362">
        <f t="shared" si="15"/>
        <v>15947.590578720574</v>
      </c>
      <c r="U30" s="362">
        <f t="shared" si="3"/>
        <v>42571.627507804951</v>
      </c>
      <c r="V30" s="362">
        <f t="shared" si="4"/>
        <v>-101406.43285468598</v>
      </c>
      <c r="W30" s="365">
        <f t="shared" si="5"/>
        <v>0.58463301960466885</v>
      </c>
      <c r="X30" s="366">
        <f t="shared" si="6"/>
        <v>1.9116979017298064</v>
      </c>
      <c r="Y30" s="367">
        <f t="shared" si="7"/>
        <v>4493.998135519515</v>
      </c>
      <c r="Z30" s="368" t="str">
        <f>IF(G30/M30/I30/'eTable 2. Prgm effect and costs'!$L$6/D30&gt;1,"&gt;100%",G30/M30/I30/'eTable 2. Prgm effect and costs'!$L$6/D30)</f>
        <v>&gt;100%</v>
      </c>
      <c r="AA30" s="368">
        <f t="shared" si="8"/>
        <v>0.7372735858301126</v>
      </c>
      <c r="AB30" s="369">
        <f>G30/M30/D30/('eTable 2. Prgm effect and costs'!$J$6)/('eTable 2. Prgm effect and costs'!$M$6)*$C$21</f>
        <v>16.8139054941167</v>
      </c>
      <c r="AC30" s="362">
        <f t="shared" si="9"/>
        <v>15947.590578720574</v>
      </c>
      <c r="AD30" s="370">
        <f>IF(H30/N30/I30/'eTable 2. Prgm effect and costs'!$L$6/D30&gt;1,"&gt;100%",H30/N30/I30/'eTable 2. Prgm effect and costs'!$L$6/D30)</f>
        <v>0.39628424391231609</v>
      </c>
      <c r="AE30" s="368">
        <f t="shared" si="10"/>
        <v>0.22547206981217988</v>
      </c>
      <c r="AF30" s="371">
        <f>H30/N30/D30/('eTable 2. Prgm effect and costs'!$J$6)/('eTable 2. Prgm effect and costs'!$M$6)*$C$21</f>
        <v>5.1420071819288493</v>
      </c>
      <c r="AG30" s="478"/>
    </row>
    <row r="31" spans="1:33" ht="15" customHeight="1" x14ac:dyDescent="0.2">
      <c r="A31" s="512"/>
      <c r="B31" s="358" t="s">
        <v>33</v>
      </c>
      <c r="C31" s="359">
        <f>'eTable1. Data inputs'!AC35</f>
        <v>3.2702400338985433</v>
      </c>
      <c r="D31" s="360">
        <f>'eTable1. Data inputs'!AF35</f>
        <v>19002.192845922145</v>
      </c>
      <c r="E31" s="361">
        <f>'eTable1. Data inputs'!M35</f>
        <v>8550.7359444412723</v>
      </c>
      <c r="F31" s="361">
        <f>'eTable1. Data inputs'!N35</f>
        <v>9279.6107993387341</v>
      </c>
      <c r="G31" s="362">
        <f t="shared" si="16"/>
        <v>162482733.39083129</v>
      </c>
      <c r="H31" s="362">
        <f t="shared" si="17"/>
        <v>176332953.94413638</v>
      </c>
      <c r="I31" s="363">
        <f>'eTable1. Data inputs'!V35</f>
        <v>0.17399999999999999</v>
      </c>
      <c r="J31" s="364">
        <f t="shared" si="18"/>
        <v>3306.3815551904531</v>
      </c>
      <c r="K31" s="364">
        <f>J31*'eTable 2. Prgm effect and costs'!$L$6</f>
        <v>1881.2170917462925</v>
      </c>
      <c r="L31" s="364">
        <f t="shared" si="0"/>
        <v>1425.1644634441607</v>
      </c>
      <c r="M31" s="361">
        <f>'eTable1. Data inputs'!T35</f>
        <v>62973.186544823235</v>
      </c>
      <c r="N31" s="361">
        <f>'eTable1. Data inputs'!U35</f>
        <v>220419.9256365269</v>
      </c>
      <c r="O31" s="361">
        <f t="shared" si="12"/>
        <v>89747147.613522038</v>
      </c>
      <c r="P31" s="361">
        <f t="shared" si="13"/>
        <v>314134645.05218267</v>
      </c>
      <c r="Q31" s="362">
        <f t="shared" si="1"/>
        <v>72735585.777309254</v>
      </c>
      <c r="R31" s="362">
        <f t="shared" si="2"/>
        <v>-137801691.10804629</v>
      </c>
      <c r="S31" s="362">
        <f t="shared" si="14"/>
        <v>4722.9889908617415</v>
      </c>
      <c r="T31" s="362">
        <f t="shared" si="15"/>
        <v>16531.494422739517</v>
      </c>
      <c r="U31" s="362">
        <f t="shared" si="3"/>
        <v>51036.626047727092</v>
      </c>
      <c r="V31" s="362">
        <f t="shared" si="4"/>
        <v>-96691.78164534377</v>
      </c>
      <c r="W31" s="365">
        <f t="shared" si="5"/>
        <v>0.55234882956853537</v>
      </c>
      <c r="X31" s="366">
        <f t="shared" si="6"/>
        <v>1.7814857519582126</v>
      </c>
      <c r="Y31" s="367">
        <f t="shared" si="7"/>
        <v>4722.9889908617415</v>
      </c>
      <c r="Z31" s="368" t="str">
        <f>IF(G31/M31/I31/'eTable 2. Prgm effect and costs'!$L$6/D31&gt;1,"&gt;100%",G31/M31/I31/'eTable 2. Prgm effect and costs'!$L$6/D31)</f>
        <v>&gt;100%</v>
      </c>
      <c r="AA31" s="368">
        <f t="shared" si="8"/>
        <v>0.78036642730884598</v>
      </c>
      <c r="AB31" s="369">
        <f>G31/M31/D31/('eTable 2. Prgm effect and costs'!$J$6)/('eTable 2. Prgm effect and costs'!$M$6)*$C$21</f>
        <v>17.796660034658903</v>
      </c>
      <c r="AC31" s="362">
        <f t="shared" si="9"/>
        <v>16531.494422739517</v>
      </c>
      <c r="AD31" s="370">
        <f>IF(H31/N31/I31/'eTable 2. Prgm effect and costs'!$L$6/D31&gt;1,"&gt;100%",H31/N31/I31/'eTable 2. Prgm effect and costs'!$L$6/D31)</f>
        <v>0.42524940586419435</v>
      </c>
      <c r="AE31" s="368">
        <f t="shared" si="10"/>
        <v>0.24195224816411062</v>
      </c>
      <c r="AF31" s="371">
        <f>H31/N31/D31/('eTable 2. Prgm effect and costs'!$J$6)/('eTable 2. Prgm effect and costs'!$M$6)*$C$21</f>
        <v>5.5178461739409705</v>
      </c>
      <c r="AG31" s="478"/>
    </row>
    <row r="32" spans="1:33" ht="15" customHeight="1" x14ac:dyDescent="0.2">
      <c r="A32" s="512"/>
      <c r="B32" s="358" t="s">
        <v>34</v>
      </c>
      <c r="C32" s="359">
        <f>'eTable1. Data inputs'!AC36</f>
        <v>10.055164408379349</v>
      </c>
      <c r="D32" s="360">
        <f>'eTable1. Data inputs'!AF36</f>
        <v>20204.406760007405</v>
      </c>
      <c r="E32" s="361">
        <f>'eTable1. Data inputs'!M36</f>
        <v>7331.5634691700343</v>
      </c>
      <c r="F32" s="361">
        <f>'eTable1. Data inputs'!N36</f>
        <v>7956.5146189288762</v>
      </c>
      <c r="G32" s="362">
        <f t="shared" si="16"/>
        <v>148129890.51792237</v>
      </c>
      <c r="H32" s="362">
        <f t="shared" si="17"/>
        <v>160756657.75278434</v>
      </c>
      <c r="I32" s="363">
        <f>'eTable1. Data inputs'!V36</f>
        <v>0.17399999999999999</v>
      </c>
      <c r="J32" s="364">
        <f t="shared" si="18"/>
        <v>3515.5667762412882</v>
      </c>
      <c r="K32" s="364">
        <f>J32*'eTable 2. Prgm effect and costs'!$L$6</f>
        <v>2000.236269240733</v>
      </c>
      <c r="L32" s="364">
        <f t="shared" si="0"/>
        <v>1515.3305070005551</v>
      </c>
      <c r="M32" s="361">
        <f>'eTable1. Data inputs'!T36</f>
        <v>50601.640282149267</v>
      </c>
      <c r="N32" s="361">
        <f>'eTable1. Data inputs'!U36</f>
        <v>186187.77754068866</v>
      </c>
      <c r="O32" s="361">
        <f t="shared" si="12"/>
        <v>76678209.223808959</v>
      </c>
      <c r="P32" s="361">
        <f t="shared" si="13"/>
        <v>282136019.33803833</v>
      </c>
      <c r="Q32" s="362">
        <f t="shared" si="1"/>
        <v>71451681.294113412</v>
      </c>
      <c r="R32" s="362">
        <f t="shared" si="2"/>
        <v>-121379361.58525398</v>
      </c>
      <c r="S32" s="362">
        <f t="shared" si="14"/>
        <v>3795.1230211611942</v>
      </c>
      <c r="T32" s="362">
        <f t="shared" si="15"/>
        <v>13964.083315551648</v>
      </c>
      <c r="U32" s="362">
        <f t="shared" si="3"/>
        <v>47152.539306784536</v>
      </c>
      <c r="V32" s="362">
        <f t="shared" si="4"/>
        <v>-80100.915954970289</v>
      </c>
      <c r="W32" s="365">
        <f t="shared" si="5"/>
        <v>0.51764170590898795</v>
      </c>
      <c r="X32" s="366">
        <f t="shared" si="6"/>
        <v>1.7550502932943173</v>
      </c>
      <c r="Y32" s="367">
        <f t="shared" si="7"/>
        <v>3795.1230211611942</v>
      </c>
      <c r="Z32" s="368" t="str">
        <f>IF(G32/M32/I32/'eTable 2. Prgm effect and costs'!$L$6/D32&gt;1,"&gt;100%",G32/M32/I32/'eTable 2. Prgm effect and costs'!$L$6/D32)</f>
        <v>&gt;100%</v>
      </c>
      <c r="AA32" s="368">
        <f t="shared" si="8"/>
        <v>0.83268886150067145</v>
      </c>
      <c r="AB32" s="369">
        <f>G32/M32/D32/('eTable 2. Prgm effect and costs'!$J$6)/('eTable 2. Prgm effect and costs'!$M$6)*$C$21</f>
        <v>18.989900211211506</v>
      </c>
      <c r="AC32" s="362">
        <f t="shared" si="9"/>
        <v>13964.083315551648</v>
      </c>
      <c r="AD32" s="370">
        <f>IF(H32/N32/I32/'eTable 2. Prgm effect and costs'!$L$6/D32&gt;1,"&gt;100%",H32/N32/I32/'eTable 2. Prgm effect and costs'!$L$6/D32)</f>
        <v>0.43165472834043406</v>
      </c>
      <c r="AE32" s="368">
        <f t="shared" si="10"/>
        <v>0.24559665577990211</v>
      </c>
      <c r="AF32" s="371">
        <f>H32/N32/D32/('eTable 2. Prgm effect and costs'!$J$6)/('eTable 2. Prgm effect and costs'!$M$6)*$C$21</f>
        <v>5.6009587747606044</v>
      </c>
      <c r="AG32" s="478"/>
    </row>
    <row r="33" spans="1:33" ht="15" customHeight="1" x14ac:dyDescent="0.2">
      <c r="A33" s="512"/>
      <c r="B33" s="358" t="s">
        <v>35</v>
      </c>
      <c r="C33" s="359">
        <f>'eTable1. Data inputs'!AC37</f>
        <v>1.3071614848839332</v>
      </c>
      <c r="D33" s="360">
        <f>'eTable1. Data inputs'!AF37</f>
        <v>29039.807923156044</v>
      </c>
      <c r="E33" s="361">
        <f>'eTable1. Data inputs'!M37</f>
        <v>7781.2654357655547</v>
      </c>
      <c r="F33" s="361">
        <f>'eTable1. Data inputs'!N37</f>
        <v>8444.5497135474288</v>
      </c>
      <c r="G33" s="362">
        <f t="shared" si="16"/>
        <v>225966453.65372482</v>
      </c>
      <c r="H33" s="362">
        <f t="shared" si="17"/>
        <v>245228101.67895973</v>
      </c>
      <c r="I33" s="363">
        <f>'eTable1. Data inputs'!V37</f>
        <v>0.17399999999999999</v>
      </c>
      <c r="J33" s="364">
        <f t="shared" si="18"/>
        <v>5052.9265786291517</v>
      </c>
      <c r="K33" s="364">
        <f>J33*'eTable 2. Prgm effect and costs'!$L$6</f>
        <v>2874.9409843924486</v>
      </c>
      <c r="L33" s="364">
        <f t="shared" si="0"/>
        <v>2177.985594236703</v>
      </c>
      <c r="M33" s="361">
        <f>'eTable1. Data inputs'!T37</f>
        <v>52300.429660693764</v>
      </c>
      <c r="N33" s="361">
        <f>'eTable1. Data inputs'!U37</f>
        <v>198040.61944167479</v>
      </c>
      <c r="O33" s="361">
        <f t="shared" si="12"/>
        <v>113909582.373381</v>
      </c>
      <c r="P33" s="361">
        <f t="shared" si="13"/>
        <v>431329616.21768081</v>
      </c>
      <c r="Q33" s="362">
        <f t="shared" si="1"/>
        <v>112056871.28034382</v>
      </c>
      <c r="R33" s="362">
        <f t="shared" si="2"/>
        <v>-186101514.53872108</v>
      </c>
      <c r="S33" s="362">
        <f t="shared" si="14"/>
        <v>3922.5322245520319</v>
      </c>
      <c r="T33" s="362">
        <f t="shared" si="15"/>
        <v>14853.046458125607</v>
      </c>
      <c r="U33" s="362">
        <f t="shared" si="3"/>
        <v>51449.776149513636</v>
      </c>
      <c r="V33" s="362">
        <f t="shared" si="4"/>
        <v>-85446.623261042376</v>
      </c>
      <c r="W33" s="365">
        <f t="shared" si="5"/>
        <v>0.50409952686135506</v>
      </c>
      <c r="X33" s="366">
        <f t="shared" si="6"/>
        <v>1.758891469878749</v>
      </c>
      <c r="Y33" s="367">
        <f t="shared" si="7"/>
        <v>3922.5322245520319</v>
      </c>
      <c r="Z33" s="368" t="str">
        <f>IF(G33/M33/I33/'eTable 2. Prgm effect and costs'!$L$6/D33&gt;1,"&gt;100%",G33/M33/I33/'eTable 2. Prgm effect and costs'!$L$6/D33)</f>
        <v>&gt;100%</v>
      </c>
      <c r="AA33" s="368">
        <f t="shared" si="8"/>
        <v>0.85505829660730903</v>
      </c>
      <c r="AB33" s="369">
        <f>G33/M33/D33/('eTable 2. Prgm effect and costs'!$J$6)/('eTable 2. Prgm effect and costs'!$M$6)*$C$21</f>
        <v>19.500046749848586</v>
      </c>
      <c r="AC33" s="362">
        <f t="shared" si="9"/>
        <v>14853.046458125607</v>
      </c>
      <c r="AD33" s="370">
        <f>IF(H33/N33/I33/'eTable 2. Prgm effect and costs'!$L$6/D33&gt;1,"&gt;100%",H33/N33/I33/'eTable 2. Prgm effect and costs'!$L$6/D33)</f>
        <v>0.43071205389834638</v>
      </c>
      <c r="AE33" s="368">
        <f t="shared" si="10"/>
        <v>0.24506030652836946</v>
      </c>
      <c r="AF33" s="371">
        <f>H33/N33/D33/('eTable 2. Prgm effect and costs'!$J$6)/('eTable 2. Prgm effect and costs'!$M$6)*$C$21</f>
        <v>5.5887270526422039</v>
      </c>
      <c r="AG33" s="478"/>
    </row>
    <row r="34" spans="1:33" ht="15" customHeight="1" x14ac:dyDescent="0.2">
      <c r="A34" s="512"/>
      <c r="B34" s="358" t="s">
        <v>36</v>
      </c>
      <c r="C34" s="359">
        <f>'eTable1. Data inputs'!AC38</f>
        <v>6.3130354806880939</v>
      </c>
      <c r="D34" s="360">
        <f>'eTable1. Data inputs'!AF38</f>
        <v>4619.2175018105791</v>
      </c>
      <c r="E34" s="361">
        <f>'eTable1. Data inputs'!M38</f>
        <v>8934.1108718578744</v>
      </c>
      <c r="F34" s="361">
        <f>'eTable1. Data inputs'!N38</f>
        <v>9695.6650594359035</v>
      </c>
      <c r="G34" s="362">
        <f t="shared" si="16"/>
        <v>41268601.302402064</v>
      </c>
      <c r="H34" s="362">
        <f t="shared" si="17"/>
        <v>44786385.73423963</v>
      </c>
      <c r="I34" s="363">
        <f>'eTable1. Data inputs'!V38</f>
        <v>0.17399999999999999</v>
      </c>
      <c r="J34" s="364">
        <f t="shared" si="18"/>
        <v>803.74384531504074</v>
      </c>
      <c r="K34" s="364">
        <f>J34*'eTable 2. Prgm effect and costs'!$L$6</f>
        <v>457.30253267924735</v>
      </c>
      <c r="L34" s="364">
        <f t="shared" si="0"/>
        <v>346.44131263579339</v>
      </c>
      <c r="M34" s="361">
        <f>'eTable1. Data inputs'!T38</f>
        <v>56002.354836617174</v>
      </c>
      <c r="N34" s="361">
        <f>'eTable1. Data inputs'!U38</f>
        <v>206621.38876768315</v>
      </c>
      <c r="O34" s="361">
        <f t="shared" si="12"/>
        <v>19401529.320293128</v>
      </c>
      <c r="P34" s="361">
        <f t="shared" si="13"/>
        <v>71582185.143306732</v>
      </c>
      <c r="Q34" s="362">
        <f t="shared" si="1"/>
        <v>21867071.982108936</v>
      </c>
      <c r="R34" s="362">
        <f t="shared" si="2"/>
        <v>-26795799.409067102</v>
      </c>
      <c r="S34" s="362">
        <f t="shared" si="14"/>
        <v>4200.1766127462879</v>
      </c>
      <c r="T34" s="362">
        <f t="shared" si="15"/>
        <v>15496.604157576236</v>
      </c>
      <c r="U34" s="362">
        <f t="shared" si="3"/>
        <v>63119.123454821158</v>
      </c>
      <c r="V34" s="362">
        <f t="shared" si="4"/>
        <v>-77345.854641871119</v>
      </c>
      <c r="W34" s="365">
        <f t="shared" si="5"/>
        <v>0.47012810485447326</v>
      </c>
      <c r="X34" s="366">
        <f t="shared" si="6"/>
        <v>1.5983023405387555</v>
      </c>
      <c r="Y34" s="367">
        <f t="shared" si="7"/>
        <v>4200.1766127462879</v>
      </c>
      <c r="Z34" s="368" t="str">
        <f>IF(G34/M34/I34/'eTable 2. Prgm effect and costs'!$L$6/D34&gt;1,"&gt;100%",G34/M34/I34/'eTable 2. Prgm effect and costs'!$L$6/D34)</f>
        <v>&gt;100%</v>
      </c>
      <c r="AA34" s="368">
        <f t="shared" si="8"/>
        <v>0.91684474573594399</v>
      </c>
      <c r="AB34" s="369">
        <f>G34/M34/D34/('eTable 2. Prgm effect and costs'!$J$6)/('eTable 2. Prgm effect and costs'!$M$6)*$C$21</f>
        <v>20.909118682482969</v>
      </c>
      <c r="AC34" s="362">
        <f t="shared" si="9"/>
        <v>15496.604157576236</v>
      </c>
      <c r="AD34" s="370">
        <f>IF(H34/N34/I34/'eTable 2. Prgm effect and costs'!$L$6/D34&gt;1,"&gt;100%",H34/N34/I34/'eTable 2. Prgm effect and costs'!$L$6/D34)</f>
        <v>0.47398776712070256</v>
      </c>
      <c r="AE34" s="368">
        <f t="shared" si="10"/>
        <v>0.26968269508591697</v>
      </c>
      <c r="AF34" s="371">
        <f>H34/N34/D34/('eTable 2. Prgm effect and costs'!$J$6)/('eTable 2. Prgm effect and costs'!$M$6)*$C$21</f>
        <v>6.1502533601117637</v>
      </c>
      <c r="AG34" s="478"/>
    </row>
    <row r="35" spans="1:33" ht="15" customHeight="1" x14ac:dyDescent="0.2">
      <c r="A35" s="512"/>
      <c r="B35" s="358" t="s">
        <v>37</v>
      </c>
      <c r="C35" s="359">
        <f>'eTable1. Data inputs'!AC39</f>
        <v>8.5991540827138273</v>
      </c>
      <c r="D35" s="360">
        <f>'eTable1. Data inputs'!AF39</f>
        <v>8769.7603833033863</v>
      </c>
      <c r="E35" s="361">
        <f>'eTable1. Data inputs'!M39</f>
        <v>7887.4287586754272</v>
      </c>
      <c r="F35" s="361">
        <f>'eTable1. Data inputs'!N39</f>
        <v>8559.7625237861284</v>
      </c>
      <c r="G35" s="362">
        <f t="shared" si="16"/>
        <v>69170860.253959566</v>
      </c>
      <c r="H35" s="362">
        <f t="shared" si="17"/>
        <v>75067066.2715846</v>
      </c>
      <c r="I35" s="363">
        <f>'eTable1. Data inputs'!V39</f>
        <v>0.17399999999999999</v>
      </c>
      <c r="J35" s="364">
        <f t="shared" si="18"/>
        <v>1525.9383066947892</v>
      </c>
      <c r="K35" s="364">
        <f>J35*'eTable 2. Prgm effect and costs'!$L$6</f>
        <v>868.20627794703523</v>
      </c>
      <c r="L35" s="364">
        <f t="shared" si="0"/>
        <v>657.73202874775393</v>
      </c>
      <c r="M35" s="361">
        <f>'eTable1. Data inputs'!T39</f>
        <v>56405.342152439371</v>
      </c>
      <c r="N35" s="361">
        <f>'eTable1. Data inputs'!U39</f>
        <v>202962.19158772443</v>
      </c>
      <c r="O35" s="361">
        <f t="shared" si="12"/>
        <v>37099600.126135148</v>
      </c>
      <c r="P35" s="361">
        <f t="shared" si="13"/>
        <v>133494734.0320843</v>
      </c>
      <c r="Q35" s="362">
        <f t="shared" si="1"/>
        <v>32071260.127824418</v>
      </c>
      <c r="R35" s="362">
        <f t="shared" si="2"/>
        <v>-58427667.760499701</v>
      </c>
      <c r="S35" s="362">
        <f t="shared" si="14"/>
        <v>4230.4006614329528</v>
      </c>
      <c r="T35" s="362">
        <f t="shared" si="15"/>
        <v>15222.16436907933</v>
      </c>
      <c r="U35" s="362">
        <f t="shared" si="3"/>
        <v>48760.374629899663</v>
      </c>
      <c r="V35" s="362">
        <f t="shared" si="4"/>
        <v>-88832.024603909362</v>
      </c>
      <c r="W35" s="365">
        <f t="shared" si="5"/>
        <v>0.53634724203117667</v>
      </c>
      <c r="X35" s="366">
        <f t="shared" si="6"/>
        <v>1.7783395657040153</v>
      </c>
      <c r="Y35" s="367">
        <f t="shared" si="7"/>
        <v>4230.4006614329528</v>
      </c>
      <c r="Z35" s="368" t="str">
        <f>IF(G35/M35/I35/'eTable 2. Prgm effect and costs'!$L$6/D35&gt;1,"&gt;100%",G35/M35/I35/'eTable 2. Prgm effect and costs'!$L$6/D35)</f>
        <v>&gt;100%</v>
      </c>
      <c r="AA35" s="368">
        <f t="shared" si="8"/>
        <v>0.80364817599559057</v>
      </c>
      <c r="AB35" s="369">
        <f>G35/M35/D35/('eTable 2. Prgm effect and costs'!$J$6)/('eTable 2. Prgm effect and costs'!$M$6)*$C$21</f>
        <v>18.327612356402465</v>
      </c>
      <c r="AC35" s="362">
        <f t="shared" si="9"/>
        <v>15222.16436907933</v>
      </c>
      <c r="AD35" s="370">
        <f>IF(H35/N35/I35/'eTable 2. Prgm effect and costs'!$L$6/D35&gt;1,"&gt;100%",H35/N35/I35/'eTable 2. Prgm effect and costs'!$L$6/D35)</f>
        <v>0.42600174465321855</v>
      </c>
      <c r="AE35" s="368">
        <f t="shared" si="10"/>
        <v>0.24238030299234847</v>
      </c>
      <c r="AF35" s="371">
        <f>H35/N35/D35/('eTable 2. Prgm effect and costs'!$J$6)/('eTable 2. Prgm effect and costs'!$M$6)*$C$21</f>
        <v>5.5276081857187132</v>
      </c>
      <c r="AG35" s="478"/>
    </row>
    <row r="36" spans="1:33" ht="15" customHeight="1" x14ac:dyDescent="0.2">
      <c r="A36" s="512"/>
      <c r="B36" s="358" t="s">
        <v>38</v>
      </c>
      <c r="C36" s="359">
        <f>'eTable1. Data inputs'!AC40</f>
        <v>8.2194058388313262</v>
      </c>
      <c r="D36" s="360">
        <f>'eTable1. Data inputs'!AF40</f>
        <v>13772.307481601871</v>
      </c>
      <c r="E36" s="361">
        <f>'eTable1. Data inputs'!M40</f>
        <v>8733.8958346365907</v>
      </c>
      <c r="F36" s="361">
        <f>'eTable1. Data inputs'!N40</f>
        <v>9478.3834554125187</v>
      </c>
      <c r="G36" s="362">
        <f t="shared" si="16"/>
        <v>120285898.94689694</v>
      </c>
      <c r="H36" s="362">
        <f t="shared" si="17"/>
        <v>130539211.37646922</v>
      </c>
      <c r="I36" s="363">
        <f>'eTable1. Data inputs'!V40</f>
        <v>0.17399999999999999</v>
      </c>
      <c r="J36" s="364">
        <f t="shared" si="18"/>
        <v>2396.3815017987254</v>
      </c>
      <c r="K36" s="364">
        <f>J36*'eTable 2. Prgm effect and costs'!$L$6</f>
        <v>1363.4584406785852</v>
      </c>
      <c r="L36" s="364">
        <f t="shared" si="0"/>
        <v>1032.9230611201401</v>
      </c>
      <c r="M36" s="361">
        <f>'eTable1. Data inputs'!T40</f>
        <v>55973.386919211291</v>
      </c>
      <c r="N36" s="361">
        <f>'eTable1. Data inputs'!U40</f>
        <v>211053.67449527737</v>
      </c>
      <c r="O36" s="361">
        <f t="shared" si="12"/>
        <v>57816202.157853737</v>
      </c>
      <c r="P36" s="361">
        <f t="shared" si="13"/>
        <v>218002207.52031556</v>
      </c>
      <c r="Q36" s="362">
        <f t="shared" si="1"/>
        <v>62469696.789043203</v>
      </c>
      <c r="R36" s="362">
        <f t="shared" si="2"/>
        <v>-87462996.143846333</v>
      </c>
      <c r="S36" s="362">
        <f t="shared" si="14"/>
        <v>4198.0040189408464</v>
      </c>
      <c r="T36" s="362">
        <f t="shared" si="15"/>
        <v>15829.025587145801</v>
      </c>
      <c r="U36" s="362">
        <f t="shared" si="3"/>
        <v>60478.557542609946</v>
      </c>
      <c r="V36" s="362">
        <f t="shared" si="4"/>
        <v>-84675.228423110442</v>
      </c>
      <c r="W36" s="365">
        <f t="shared" si="5"/>
        <v>0.48065652469686465</v>
      </c>
      <c r="X36" s="366">
        <f t="shared" si="6"/>
        <v>1.6700132107555559</v>
      </c>
      <c r="Y36" s="367">
        <f t="shared" si="7"/>
        <v>4198.0040189408464</v>
      </c>
      <c r="Z36" s="368" t="str">
        <f>IF(G36/M36/I36/'eTable 2. Prgm effect and costs'!$L$6/D36&gt;1,"&gt;100%",G36/M36/I36/'eTable 2. Prgm effect and costs'!$L$6/D36)</f>
        <v>&gt;100%</v>
      </c>
      <c r="AA36" s="368">
        <f t="shared" si="8"/>
        <v>0.89676195081396404</v>
      </c>
      <c r="AB36" s="369">
        <f>G36/M36/D36/('eTable 2. Prgm effect and costs'!$J$6)/('eTable 2. Prgm effect and costs'!$M$6)*$C$21</f>
        <v>20.451120156066608</v>
      </c>
      <c r="AC36" s="362">
        <f t="shared" si="9"/>
        <v>15829.025587145801</v>
      </c>
      <c r="AD36" s="370">
        <f>IF(H36/N36/I36/'eTable 2. Prgm effect and costs'!$L$6/D36&gt;1,"&gt;100%",H36/N36/I36/'eTable 2. Prgm effect and costs'!$L$6/D36)</f>
        <v>0.45363458965274367</v>
      </c>
      <c r="AE36" s="368">
        <f t="shared" si="10"/>
        <v>0.25810243894035417</v>
      </c>
      <c r="AF36" s="371">
        <f>H36/N36/D36/('eTable 2. Prgm effect and costs'!$J$6)/('eTable 2. Prgm effect and costs'!$M$6)*$C$21</f>
        <v>5.8861596285969817</v>
      </c>
      <c r="AG36" s="478"/>
    </row>
    <row r="37" spans="1:33" ht="15" customHeight="1" x14ac:dyDescent="0.2">
      <c r="A37" s="512"/>
      <c r="B37" s="358" t="s">
        <v>57</v>
      </c>
      <c r="C37" s="359">
        <f>'eTable1. Data inputs'!AC41</f>
        <v>3.0318454422732204</v>
      </c>
      <c r="D37" s="360">
        <f>'eTable1. Data inputs'!AF41</f>
        <v>2942.1234207367629</v>
      </c>
      <c r="E37" s="361">
        <f>'eTable1. Data inputs'!M41</f>
        <v>9128.3121975615613</v>
      </c>
      <c r="F37" s="361">
        <f>'eTable1. Data inputs'!N41</f>
        <v>9906.4203360524589</v>
      </c>
      <c r="G37" s="362">
        <f t="shared" si="16"/>
        <v>26856621.10824294</v>
      </c>
      <c r="H37" s="362">
        <f t="shared" si="17"/>
        <v>29145911.286362894</v>
      </c>
      <c r="I37" s="363">
        <f>'eTable1. Data inputs'!V41</f>
        <v>0.17399999999999999</v>
      </c>
      <c r="J37" s="364">
        <f t="shared" si="18"/>
        <v>511.92947520819672</v>
      </c>
      <c r="K37" s="364">
        <f>J37*'eTable 2. Prgm effect and costs'!$L$6</f>
        <v>291.27021865293955</v>
      </c>
      <c r="L37" s="364">
        <f t="shared" si="0"/>
        <v>220.65925655525717</v>
      </c>
      <c r="M37" s="361">
        <f>'eTable1. Data inputs'!T41</f>
        <v>60014.055473662447</v>
      </c>
      <c r="N37" s="361">
        <f>'eTable1. Data inputs'!U41</f>
        <v>231080.77785525855</v>
      </c>
      <c r="O37" s="361">
        <f t="shared" si="12"/>
        <v>13242656.863684317</v>
      </c>
      <c r="P37" s="361">
        <f t="shared" si="13"/>
        <v>50990112.645751886</v>
      </c>
      <c r="Q37" s="362">
        <f t="shared" si="1"/>
        <v>13613964.244558623</v>
      </c>
      <c r="R37" s="362">
        <f t="shared" si="2"/>
        <v>-21844201.359388992</v>
      </c>
      <c r="S37" s="362">
        <f t="shared" si="14"/>
        <v>4501.0541605246826</v>
      </c>
      <c r="T37" s="362">
        <f t="shared" si="15"/>
        <v>17331.058339144387</v>
      </c>
      <c r="U37" s="362">
        <f t="shared" si="3"/>
        <v>61696.773827158409</v>
      </c>
      <c r="V37" s="362">
        <f t="shared" si="4"/>
        <v>-98995.173374559061</v>
      </c>
      <c r="W37" s="365">
        <f t="shared" si="5"/>
        <v>0.4930872282969293</v>
      </c>
      <c r="X37" s="366">
        <f t="shared" si="6"/>
        <v>1.749477384486849</v>
      </c>
      <c r="Y37" s="367">
        <f t="shared" si="7"/>
        <v>4501.0541605246826</v>
      </c>
      <c r="Z37" s="368" t="str">
        <f>IF(G37/M37/I37/'eTable 2. Prgm effect and costs'!$L$6/D37&gt;1,"&gt;100%",G37/M37/I37/'eTable 2. Prgm effect and costs'!$L$6/D37)</f>
        <v>&gt;100%</v>
      </c>
      <c r="AA37" s="368">
        <f t="shared" si="8"/>
        <v>0.87415462827412449</v>
      </c>
      <c r="AB37" s="369">
        <f>G37/M37/D37/('eTable 2. Prgm effect and costs'!$J$6)/('eTable 2. Prgm effect and costs'!$M$6)*$C$21</f>
        <v>19.935548471463402</v>
      </c>
      <c r="AC37" s="362">
        <f t="shared" si="9"/>
        <v>17331.058339144387</v>
      </c>
      <c r="AD37" s="370">
        <f>IF(H37/N37/I37/'eTable 2. Prgm effect and costs'!$L$6/D37&gt;1,"&gt;100%",H37/N37/I37/'eTable 2. Prgm effect and costs'!$L$6/D37)</f>
        <v>0.43302975179525804</v>
      </c>
      <c r="AE37" s="368">
        <f t="shared" si="10"/>
        <v>0.24637899671109512</v>
      </c>
      <c r="AF37" s="371">
        <f>H37/N37/D37/('eTable 2. Prgm effect and costs'!$J$6)/('eTable 2. Prgm effect and costs'!$M$6)*$C$21</f>
        <v>5.6188004643776921</v>
      </c>
      <c r="AG37" s="478"/>
    </row>
    <row r="38" spans="1:33" ht="15" customHeight="1" x14ac:dyDescent="0.2">
      <c r="A38" s="512"/>
      <c r="B38" s="358" t="s">
        <v>58</v>
      </c>
      <c r="C38" s="359">
        <f>'eTable1. Data inputs'!AC42</f>
        <v>4.6931013388443894</v>
      </c>
      <c r="D38" s="360">
        <f>'eTable1. Data inputs'!AF42</f>
        <v>28054.778596240925</v>
      </c>
      <c r="E38" s="361">
        <f>'eTable1. Data inputs'!M42</f>
        <v>9705.9499385679628</v>
      </c>
      <c r="F38" s="361">
        <f>'eTable1. Data inputs'!N42</f>
        <v>10533.296601952503</v>
      </c>
      <c r="G38" s="362">
        <f t="shared" si="16"/>
        <v>272298276.59272242</v>
      </c>
      <c r="H38" s="362">
        <f t="shared" si="17"/>
        <v>295509304.05631435</v>
      </c>
      <c r="I38" s="363">
        <f>'eTable1. Data inputs'!V42</f>
        <v>0.17399999999999999</v>
      </c>
      <c r="J38" s="364">
        <f t="shared" si="18"/>
        <v>4881.5314757459209</v>
      </c>
      <c r="K38" s="364">
        <f>J38*'eTable 2. Prgm effect and costs'!$L$6</f>
        <v>2777.4230810278518</v>
      </c>
      <c r="L38" s="364">
        <f t="shared" si="0"/>
        <v>2104.1083947180691</v>
      </c>
      <c r="M38" s="361">
        <f>'eTable1. Data inputs'!T42</f>
        <v>72328.457686450463</v>
      </c>
      <c r="N38" s="361">
        <f>'eTable1. Data inputs'!U42</f>
        <v>247777.62471098211</v>
      </c>
      <c r="O38" s="361">
        <f t="shared" si="12"/>
        <v>152186914.99507108</v>
      </c>
      <c r="P38" s="361">
        <f t="shared" si="13"/>
        <v>521350980.17768073</v>
      </c>
      <c r="Q38" s="362">
        <f t="shared" si="1"/>
        <v>120111361.59765133</v>
      </c>
      <c r="R38" s="362">
        <f t="shared" si="2"/>
        <v>-225841676.12136638</v>
      </c>
      <c r="S38" s="362">
        <f t="shared" si="14"/>
        <v>5424.6343264837842</v>
      </c>
      <c r="T38" s="362">
        <f t="shared" si="15"/>
        <v>18583.321853323654</v>
      </c>
      <c r="U38" s="362">
        <f t="shared" si="3"/>
        <v>57084.208161122391</v>
      </c>
      <c r="V38" s="362">
        <f t="shared" si="4"/>
        <v>-107333.67001828205</v>
      </c>
      <c r="W38" s="365">
        <f t="shared" si="5"/>
        <v>0.55889782667518551</v>
      </c>
      <c r="X38" s="366">
        <f t="shared" si="6"/>
        <v>1.7642455686550174</v>
      </c>
      <c r="Y38" s="367">
        <f t="shared" si="7"/>
        <v>5424.6343264837842</v>
      </c>
      <c r="Z38" s="368" t="str">
        <f>IF(G38/M38/I38/'eTable 2. Prgm effect and costs'!$L$6/D38&gt;1,"&gt;100%",G38/M38/I38/'eTable 2. Prgm effect and costs'!$L$6/D38)</f>
        <v>&gt;100%</v>
      </c>
      <c r="AA38" s="368">
        <f t="shared" si="8"/>
        <v>0.77122232756350451</v>
      </c>
      <c r="AB38" s="369">
        <f>G38/M38/D38/('eTable 2. Prgm effect and costs'!$J$6)/('eTable 2. Prgm effect and costs'!$M$6)*$C$21</f>
        <v>17.588124110000976</v>
      </c>
      <c r="AC38" s="362">
        <f t="shared" si="9"/>
        <v>18583.321853323654</v>
      </c>
      <c r="AD38" s="370">
        <f>IF(H38/N38/I38/'eTable 2. Prgm effect and costs'!$L$6/D38&gt;1,"&gt;100%",H38/N38/I38/'eTable 2. Prgm effect and costs'!$L$6/D38)</f>
        <v>0.42940493717850159</v>
      </c>
      <c r="AE38" s="368">
        <f t="shared" si="10"/>
        <v>0.24431660218776813</v>
      </c>
      <c r="AF38" s="371">
        <f>H38/N38/D38/('eTable 2. Prgm effect and costs'!$J$6)/('eTable 2. Prgm effect and costs'!$M$6)*$C$21</f>
        <v>5.5717664904590949</v>
      </c>
      <c r="AG38" s="478"/>
    </row>
    <row r="39" spans="1:33" ht="15" customHeight="1" x14ac:dyDescent="0.2">
      <c r="A39" s="512"/>
      <c r="B39" s="358" t="s">
        <v>56</v>
      </c>
      <c r="C39" s="359">
        <f>'eTable1. Data inputs'!AC43</f>
        <v>12.865981006423139</v>
      </c>
      <c r="D39" s="360">
        <f>'eTable1. Data inputs'!AF43</f>
        <v>13366.626106194692</v>
      </c>
      <c r="E39" s="361">
        <f>'eTable1. Data inputs'!M43</f>
        <v>8394.4190365851155</v>
      </c>
      <c r="F39" s="361">
        <f>'eTable1. Data inputs'!N43</f>
        <v>9109.9692531974051</v>
      </c>
      <c r="G39" s="362">
        <f t="shared" ref="G39:G58" si="19">E39*D39</f>
        <v>112205060.64075629</v>
      </c>
      <c r="H39" s="362">
        <f t="shared" ref="H39:H58" si="20">F39*D39</f>
        <v>121769552.84641939</v>
      </c>
      <c r="I39" s="363">
        <f>'eTable1. Data inputs'!V43</f>
        <v>0.17399999999999999</v>
      </c>
      <c r="J39" s="364">
        <f t="shared" si="18"/>
        <v>2325.7929424778763</v>
      </c>
      <c r="K39" s="364">
        <f>J39*'eTable 2. Prgm effect and costs'!$L$6</f>
        <v>1323.2959845132746</v>
      </c>
      <c r="L39" s="364">
        <f t="shared" ref="L39:L58" si="21">J39-K39</f>
        <v>1002.4969579646017</v>
      </c>
      <c r="M39" s="361">
        <f>'eTable1. Data inputs'!T43</f>
        <v>54345.546371741912</v>
      </c>
      <c r="N39" s="361">
        <f>'eTable1. Data inputs'!U43</f>
        <v>198532.11704504845</v>
      </c>
      <c r="O39" s="361">
        <f t="shared" ref="O39:O58" si="22">M39*L39</f>
        <v>54481244.916595466</v>
      </c>
      <c r="P39" s="361">
        <f t="shared" si="13"/>
        <v>199027843.39593333</v>
      </c>
      <c r="Q39" s="362">
        <f t="shared" ref="Q39:Q58" si="23">G39-O39</f>
        <v>57723815.724160828</v>
      </c>
      <c r="R39" s="362">
        <f t="shared" ref="R39:R58" si="24">H39-P39</f>
        <v>-77258290.549513936</v>
      </c>
      <c r="S39" s="362">
        <f t="shared" si="14"/>
        <v>4075.9159778806429</v>
      </c>
      <c r="T39" s="362">
        <f t="shared" si="15"/>
        <v>14889.908778378633</v>
      </c>
      <c r="U39" s="362">
        <f t="shared" ref="U39:U58" si="25">Q39/L39</f>
        <v>57580.040782726304</v>
      </c>
      <c r="V39" s="362">
        <f t="shared" ref="V39:V58" si="26">R39/L39</f>
        <v>-77065.860335749705</v>
      </c>
      <c r="W39" s="365">
        <f t="shared" ref="W39:W58" si="27">O39/G39</f>
        <v>0.48555069268244949</v>
      </c>
      <c r="X39" s="366">
        <f t="shared" ref="X39:X58" si="28">P39/H39</f>
        <v>1.6344631210640574</v>
      </c>
      <c r="Y39" s="367">
        <f t="shared" ref="Y39:Y58" si="29">O39/D39</f>
        <v>4075.9159778806429</v>
      </c>
      <c r="Z39" s="368" t="str">
        <f>IF(G39/M39/I39/'eTable 2. Prgm effect and costs'!$L$6/D39&gt;1,"&gt;100%",G39/M39/I39/'eTable 2. Prgm effect and costs'!$L$6/D39)</f>
        <v>&gt;100%</v>
      </c>
      <c r="AA39" s="368">
        <f t="shared" ref="AA39:AA58" si="30">IF(G39/M39/J39&gt;1,"&gt;100%",G39/M39/J39)</f>
        <v>0.88772292832566824</v>
      </c>
      <c r="AB39" s="369">
        <f>G39/M39/D39/('eTable 2. Prgm effect and costs'!$J$6)/('eTable 2. Prgm effect and costs'!$M$6)*$C$21</f>
        <v>20.244980572608881</v>
      </c>
      <c r="AC39" s="362">
        <f t="shared" ref="AC39:AC58" si="31">P39/D39</f>
        <v>14889.908778378633</v>
      </c>
      <c r="AD39" s="370">
        <f>IF(H39/N39/I39/'eTable 2. Prgm effect and costs'!$L$6/D39&gt;1,"&gt;100%",H39/N39/I39/'eTable 2. Prgm effect and costs'!$L$6/D39)</f>
        <v>0.46350128541448249</v>
      </c>
      <c r="AE39" s="368">
        <f t="shared" ref="AE39:AE58" si="32">IF(H39/N39/J39&gt;1,"&gt;100%",H39/N39/J39)</f>
        <v>0.26371624859789516</v>
      </c>
      <c r="AF39" s="371">
        <f>H39/N39/D39/('eTable 2. Prgm effect and costs'!$J$6)/('eTable 2. Prgm effect and costs'!$M$6)*$C$21</f>
        <v>6.0141854616906487</v>
      </c>
      <c r="AG39" s="478"/>
    </row>
    <row r="40" spans="1:33" ht="15" customHeight="1" x14ac:dyDescent="0.2">
      <c r="A40" s="512"/>
      <c r="B40" s="358" t="s">
        <v>55</v>
      </c>
      <c r="C40" s="359">
        <f>'eTable1. Data inputs'!AC44</f>
        <v>15.230746589131638</v>
      </c>
      <c r="D40" s="360">
        <f>'eTable1. Data inputs'!AF44</f>
        <v>80251.544421360464</v>
      </c>
      <c r="E40" s="361">
        <f>'eTable1. Data inputs'!M44</f>
        <v>9928.1100711543786</v>
      </c>
      <c r="F40" s="361">
        <f>'eTable1. Data inputs'!N44</f>
        <v>10774.393927250172</v>
      </c>
      <c r="G40" s="362">
        <f t="shared" si="19"/>
        <v>796746166.39540184</v>
      </c>
      <c r="H40" s="362">
        <f t="shared" si="20"/>
        <v>864661752.86595356</v>
      </c>
      <c r="I40" s="363">
        <f>'eTable1. Data inputs'!V44</f>
        <v>0.17399999999999999</v>
      </c>
      <c r="J40" s="364">
        <f t="shared" si="18"/>
        <v>13963.76872931672</v>
      </c>
      <c r="K40" s="364">
        <f>J40*'eTable 2. Prgm effect and costs'!$L$6</f>
        <v>7944.9028977146863</v>
      </c>
      <c r="L40" s="364">
        <f t="shared" si="21"/>
        <v>6018.8658316020337</v>
      </c>
      <c r="M40" s="361">
        <f>'eTable1. Data inputs'!T44</f>
        <v>76351.718493217952</v>
      </c>
      <c r="N40" s="361">
        <f>'eTable1. Data inputs'!U44</f>
        <v>252117.25816153677</v>
      </c>
      <c r="O40" s="361">
        <f t="shared" si="22"/>
        <v>459550749.62292665</v>
      </c>
      <c r="P40" s="361">
        <f t="shared" si="13"/>
        <v>1517459950.7056627</v>
      </c>
      <c r="Q40" s="362">
        <f t="shared" si="23"/>
        <v>337195416.77247518</v>
      </c>
      <c r="R40" s="362">
        <f t="shared" si="24"/>
        <v>-652798197.83970916</v>
      </c>
      <c r="S40" s="362">
        <f t="shared" si="14"/>
        <v>5726.3788869913451</v>
      </c>
      <c r="T40" s="362">
        <f t="shared" si="15"/>
        <v>18908.794362115255</v>
      </c>
      <c r="U40" s="362">
        <f t="shared" si="25"/>
        <v>56023.082455507123</v>
      </c>
      <c r="V40" s="362">
        <f t="shared" si="26"/>
        <v>-108458.67246486781</v>
      </c>
      <c r="W40" s="365">
        <f t="shared" si="27"/>
        <v>0.57678438755720984</v>
      </c>
      <c r="X40" s="366">
        <f t="shared" si="28"/>
        <v>1.7549752208606257</v>
      </c>
      <c r="Y40" s="367">
        <f t="shared" si="29"/>
        <v>5726.3788869913451</v>
      </c>
      <c r="Z40" s="368" t="str">
        <f>IF(G40/M40/I40/'eTable 2. Prgm effect and costs'!$L$6/D40&gt;1,"&gt;100%",G40/M40/I40/'eTable 2. Prgm effect and costs'!$L$6/D40)</f>
        <v>&gt;100%</v>
      </c>
      <c r="AA40" s="368">
        <f t="shared" si="30"/>
        <v>0.74730608535389209</v>
      </c>
      <c r="AB40" s="369">
        <f>G40/M40/D40/('eTable 2. Prgm effect and costs'!$J$6)/('eTable 2. Prgm effect and costs'!$M$6)*$C$21</f>
        <v>17.042701835264161</v>
      </c>
      <c r="AC40" s="362">
        <f t="shared" si="31"/>
        <v>18908.794362115255</v>
      </c>
      <c r="AD40" s="370">
        <f>IF(H40/N40/I40/'eTable 2. Prgm effect and costs'!$L$6/D40&gt;1,"&gt;100%",H40/N40/I40/'eTable 2. Prgm effect and costs'!$L$6/D40)</f>
        <v>0.43167319319998626</v>
      </c>
      <c r="AE40" s="368">
        <f t="shared" si="32"/>
        <v>0.24560716164826807</v>
      </c>
      <c r="AF40" s="371">
        <f>H40/N40/D40/('eTable 2. Prgm effect and costs'!$J$6)/('eTable 2. Prgm effect and costs'!$M$6)*$C$21</f>
        <v>5.6011983665230556</v>
      </c>
      <c r="AG40" s="478"/>
    </row>
    <row r="41" spans="1:33" ht="15" customHeight="1" x14ac:dyDescent="0.2">
      <c r="A41" s="512"/>
      <c r="B41" s="358" t="s">
        <v>54</v>
      </c>
      <c r="C41" s="359">
        <f>'eTable1. Data inputs'!AC45</f>
        <v>8.6948532226697104</v>
      </c>
      <c r="D41" s="360">
        <f>'eTable1. Data inputs'!AF45</f>
        <v>52772.231196589833</v>
      </c>
      <c r="E41" s="361">
        <f>'eTable1. Data inputs'!M45</f>
        <v>7868.0380768738796</v>
      </c>
      <c r="F41" s="361">
        <f>'eTable1. Data inputs'!N45</f>
        <v>8538.7189573116939</v>
      </c>
      <c r="G41" s="362">
        <f t="shared" si="19"/>
        <v>415213924.4563604</v>
      </c>
      <c r="H41" s="362">
        <f t="shared" si="20"/>
        <v>450607250.93795717</v>
      </c>
      <c r="I41" s="363">
        <f>'eTable1. Data inputs'!V45</f>
        <v>0.17399999999999999</v>
      </c>
      <c r="J41" s="364">
        <f t="shared" si="18"/>
        <v>9182.3682282066311</v>
      </c>
      <c r="K41" s="364">
        <f>J41*'eTable 2. Prgm effect and costs'!$L$6</f>
        <v>5224.4508884623938</v>
      </c>
      <c r="L41" s="364">
        <f t="shared" si="21"/>
        <v>3957.9173397442373</v>
      </c>
      <c r="M41" s="361">
        <f>'eTable1. Data inputs'!T45</f>
        <v>55999.075345033445</v>
      </c>
      <c r="N41" s="361">
        <f>'eTable1. Data inputs'!U45</f>
        <v>197965.39481946925</v>
      </c>
      <c r="O41" s="361">
        <f t="shared" si="22"/>
        <v>221639711.31775188</v>
      </c>
      <c r="P41" s="361">
        <f t="shared" si="13"/>
        <v>783530668.8252914</v>
      </c>
      <c r="Q41" s="362">
        <f t="shared" si="23"/>
        <v>193574213.13860852</v>
      </c>
      <c r="R41" s="362">
        <f t="shared" si="24"/>
        <v>-332923417.88733423</v>
      </c>
      <c r="S41" s="362">
        <f t="shared" si="14"/>
        <v>4199.930650877508</v>
      </c>
      <c r="T41" s="362">
        <f t="shared" si="15"/>
        <v>14847.404611460193</v>
      </c>
      <c r="U41" s="362">
        <f t="shared" si="25"/>
        <v>48908.099013284947</v>
      </c>
      <c r="V41" s="362">
        <f t="shared" si="26"/>
        <v>-84115.808721980007</v>
      </c>
      <c r="W41" s="365">
        <f t="shared" si="27"/>
        <v>0.5337964318223305</v>
      </c>
      <c r="X41" s="366">
        <f t="shared" si="28"/>
        <v>1.738832802167166</v>
      </c>
      <c r="Y41" s="367">
        <f t="shared" si="29"/>
        <v>4199.930650877508</v>
      </c>
      <c r="Z41" s="368" t="str">
        <f>IF(G41/M41/I41/'eTable 2. Prgm effect and costs'!$L$6/D41&gt;1,"&gt;100%",G41/M41/I41/'eTable 2. Prgm effect and costs'!$L$6/D41)</f>
        <v>&gt;100%</v>
      </c>
      <c r="AA41" s="368">
        <f t="shared" si="30"/>
        <v>0.80748850509755132</v>
      </c>
      <c r="AB41" s="369">
        <f>G41/M41/D41/('eTable 2. Prgm effect and costs'!$J$6)/('eTable 2. Prgm effect and costs'!$M$6)*$C$21</f>
        <v>18.41519304805843</v>
      </c>
      <c r="AC41" s="362">
        <f t="shared" si="31"/>
        <v>14847.404611460193</v>
      </c>
      <c r="AD41" s="370">
        <f>IF(H41/N41/I41/'eTable 2. Prgm effect and costs'!$L$6/D41&gt;1,"&gt;100%",H41/N41/I41/'eTable 2. Prgm effect and costs'!$L$6/D41)</f>
        <v>0.43568062244487527</v>
      </c>
      <c r="AE41" s="368">
        <f t="shared" si="32"/>
        <v>0.24788725070139453</v>
      </c>
      <c r="AF41" s="371">
        <f>H41/N41/D41/('eTable 2. Prgm effect and costs'!$J$6)/('eTable 2. Prgm effect and costs'!$M$6)*$C$21</f>
        <v>5.6531969768005075</v>
      </c>
      <c r="AG41" s="478"/>
    </row>
    <row r="42" spans="1:33" ht="15" customHeight="1" x14ac:dyDescent="0.2">
      <c r="A42" s="512"/>
      <c r="B42" s="358" t="s">
        <v>53</v>
      </c>
      <c r="C42" s="359">
        <f>'eTable1. Data inputs'!AC46</f>
        <v>9.324596774193548</v>
      </c>
      <c r="D42" s="360">
        <f>'eTable1. Data inputs'!AF46</f>
        <v>2582.1291936978682</v>
      </c>
      <c r="E42" s="361">
        <f>'eTable1. Data inputs'!M46</f>
        <v>8764.0696834753617</v>
      </c>
      <c r="F42" s="361">
        <f>'eTable1. Data inputs'!N46</f>
        <v>9511.1293588483386</v>
      </c>
      <c r="G42" s="362">
        <f t="shared" si="19"/>
        <v>22629960.185304169</v>
      </c>
      <c r="H42" s="362">
        <f t="shared" si="20"/>
        <v>24558964.782519184</v>
      </c>
      <c r="I42" s="363">
        <f>'eTable1. Data inputs'!V46</f>
        <v>0.17399999999999999</v>
      </c>
      <c r="J42" s="364">
        <f t="shared" si="18"/>
        <v>449.29047970342901</v>
      </c>
      <c r="K42" s="364">
        <f>J42*'eTable 2. Prgm effect and costs'!$L$6</f>
        <v>255.63079017608894</v>
      </c>
      <c r="L42" s="364">
        <f t="shared" si="21"/>
        <v>193.65968952734008</v>
      </c>
      <c r="M42" s="361">
        <f>'eTable1. Data inputs'!T46</f>
        <v>71542.551121025026</v>
      </c>
      <c r="N42" s="361">
        <f>'eTable1. Data inputs'!U46</f>
        <v>261536.06979708653</v>
      </c>
      <c r="O42" s="361">
        <f t="shared" si="22"/>
        <v>13854908.238091562</v>
      </c>
      <c r="P42" s="361">
        <f t="shared" si="13"/>
        <v>50648994.077104524</v>
      </c>
      <c r="Q42" s="362">
        <f t="shared" si="23"/>
        <v>8775051.9472126067</v>
      </c>
      <c r="R42" s="362">
        <f t="shared" si="24"/>
        <v>-26090029.29458534</v>
      </c>
      <c r="S42" s="362">
        <f t="shared" si="14"/>
        <v>5365.691334076876</v>
      </c>
      <c r="T42" s="362">
        <f t="shared" si="15"/>
        <v>19615.205234781486</v>
      </c>
      <c r="U42" s="362">
        <f t="shared" si="25"/>
        <v>45311.711325313161</v>
      </c>
      <c r="V42" s="362">
        <f t="shared" si="26"/>
        <v>-134721.01167910866</v>
      </c>
      <c r="W42" s="365">
        <f t="shared" si="27"/>
        <v>0.61223741114175267</v>
      </c>
      <c r="X42" s="366">
        <f t="shared" si="28"/>
        <v>2.0623423880291547</v>
      </c>
      <c r="Y42" s="367">
        <f t="shared" si="29"/>
        <v>5365.691334076876</v>
      </c>
      <c r="Z42" s="368" t="str">
        <f>IF(G42/M42/I42/'eTable 2. Prgm effect and costs'!$L$6/D42&gt;1,"&gt;100%",G42/M42/I42/'eTable 2. Prgm effect and costs'!$L$6/D42)</f>
        <v>&gt;100%</v>
      </c>
      <c r="AA42" s="368">
        <f t="shared" si="30"/>
        <v>0.7040315977339423</v>
      </c>
      <c r="AB42" s="369">
        <f>G42/M42/D42/('eTable 2. Prgm effect and costs'!$J$6)/('eTable 2. Prgm effect and costs'!$M$6)*$C$21</f>
        <v>16.055804760511478</v>
      </c>
      <c r="AC42" s="362">
        <f t="shared" si="31"/>
        <v>19615.205234781486</v>
      </c>
      <c r="AD42" s="370">
        <f>IF(H42/N42/I42/'eTable 2. Prgm effect and costs'!$L$6/D42&gt;1,"&gt;100%",H42/N42/I42/'eTable 2. Prgm effect and costs'!$L$6/D42)</f>
        <v>0.36733752939041459</v>
      </c>
      <c r="AE42" s="368">
        <f t="shared" si="32"/>
        <v>0.20900238741178764</v>
      </c>
      <c r="AF42" s="371">
        <f>H42/N42/D42/('eTable 2. Prgm effect and costs'!$J$6)/('eTable 2. Prgm effect and costs'!$M$6)*$C$21</f>
        <v>4.7664075555208019</v>
      </c>
      <c r="AG42" s="478"/>
    </row>
    <row r="43" spans="1:33" ht="15" customHeight="1" x14ac:dyDescent="0.2">
      <c r="A43" s="512"/>
      <c r="B43" s="358" t="s">
        <v>39</v>
      </c>
      <c r="C43" s="359">
        <f>'eTable1. Data inputs'!AC47</f>
        <v>10.401421978013683</v>
      </c>
      <c r="D43" s="360">
        <f>'eTable1. Data inputs'!AF47</f>
        <v>54768.349014078492</v>
      </c>
      <c r="E43" s="361">
        <f>'eTable1. Data inputs'!M47</f>
        <v>7585.2253432927828</v>
      </c>
      <c r="F43" s="361">
        <f>'eTable1. Data inputs'!N47</f>
        <v>8231.7989315055256</v>
      </c>
      <c r="G43" s="362">
        <f t="shared" si="19"/>
        <v>415430268.9518925</v>
      </c>
      <c r="H43" s="362">
        <f t="shared" si="20"/>
        <v>450842036.89441305</v>
      </c>
      <c r="I43" s="363">
        <f>'eTable1. Data inputs'!V47</f>
        <v>0.17399999999999999</v>
      </c>
      <c r="J43" s="364">
        <f t="shared" si="18"/>
        <v>9529.6927284496578</v>
      </c>
      <c r="K43" s="364">
        <f>J43*'eTable 2. Prgm effect and costs'!$L$6</f>
        <v>5422.0665523937714</v>
      </c>
      <c r="L43" s="364">
        <f t="shared" si="21"/>
        <v>4107.6261760558864</v>
      </c>
      <c r="M43" s="361">
        <f>'eTable1. Data inputs'!T47</f>
        <v>57231.433479522813</v>
      </c>
      <c r="N43" s="361">
        <f>'eTable1. Data inputs'!U47</f>
        <v>202293.78580352355</v>
      </c>
      <c r="O43" s="361">
        <f t="shared" si="22"/>
        <v>235085334.25368914</v>
      </c>
      <c r="P43" s="361">
        <f t="shared" si="13"/>
        <v>830947249.819996</v>
      </c>
      <c r="Q43" s="362">
        <f t="shared" si="23"/>
        <v>180344934.69820336</v>
      </c>
      <c r="R43" s="362">
        <f t="shared" si="24"/>
        <v>-380105212.92558295</v>
      </c>
      <c r="S43" s="362">
        <f t="shared" si="14"/>
        <v>4292.3575109642106</v>
      </c>
      <c r="T43" s="362">
        <f t="shared" si="15"/>
        <v>15172.033935264264</v>
      </c>
      <c r="U43" s="362">
        <f t="shared" si="25"/>
        <v>43904.904431047638</v>
      </c>
      <c r="V43" s="362">
        <f t="shared" si="26"/>
        <v>-92536.466716783194</v>
      </c>
      <c r="W43" s="365">
        <f t="shared" si="27"/>
        <v>0.56588398059389455</v>
      </c>
      <c r="X43" s="366">
        <f t="shared" si="28"/>
        <v>1.8431006468338784</v>
      </c>
      <c r="Y43" s="367">
        <f t="shared" si="29"/>
        <v>4292.3575109642106</v>
      </c>
      <c r="Z43" s="368" t="str">
        <f>IF(G43/M43/I43/'eTable 2. Prgm effect and costs'!$L$6/D43&gt;1,"&gt;100%",G43/M43/I43/'eTable 2. Prgm effect and costs'!$L$6/D43)</f>
        <v>&gt;100%</v>
      </c>
      <c r="AA43" s="368">
        <f t="shared" si="30"/>
        <v>0.76170115702206387</v>
      </c>
      <c r="AB43" s="369">
        <f>G43/M43/D43/('eTable 2. Prgm effect and costs'!$J$6)/('eTable 2. Prgm effect and costs'!$M$6)*$C$21</f>
        <v>17.370988890790724</v>
      </c>
      <c r="AC43" s="362">
        <f t="shared" si="31"/>
        <v>15172.033935264264</v>
      </c>
      <c r="AD43" s="370">
        <f>IF(H43/N43/I43/'eTable 2. Prgm effect and costs'!$L$6/D43&gt;1,"&gt;100%",H43/N43/I43/'eTable 2. Prgm effect and costs'!$L$6/D43)</f>
        <v>0.41103330893900925</v>
      </c>
      <c r="AE43" s="368">
        <f t="shared" si="32"/>
        <v>0.23386377922391907</v>
      </c>
      <c r="AF43" s="371">
        <f>H43/N43/D43/('eTable 2. Prgm effect and costs'!$J$6)/('eTable 2. Prgm effect and costs'!$M$6)*$C$21</f>
        <v>5.3333844558402816</v>
      </c>
      <c r="AG43" s="478"/>
    </row>
    <row r="44" spans="1:33" ht="15" customHeight="1" x14ac:dyDescent="0.2">
      <c r="A44" s="512"/>
      <c r="B44" s="358" t="s">
        <v>40</v>
      </c>
      <c r="C44" s="359">
        <f>'eTable1. Data inputs'!AC48</f>
        <v>12.222460394476609</v>
      </c>
      <c r="D44" s="360">
        <f>'eTable1. Data inputs'!AF48</f>
        <v>22284.61810728455</v>
      </c>
      <c r="E44" s="361">
        <f>'eTable1. Data inputs'!M48</f>
        <v>7972.0952284887817</v>
      </c>
      <c r="F44" s="361">
        <f>'eTable1. Data inputs'!N48</f>
        <v>8651.6460637207983</v>
      </c>
      <c r="G44" s="362">
        <f t="shared" si="19"/>
        <v>177655097.68177786</v>
      </c>
      <c r="H44" s="362">
        <f t="shared" si="20"/>
        <v>192798628.52940962</v>
      </c>
      <c r="I44" s="363">
        <f>'eTable1. Data inputs'!V48</f>
        <v>0.17399999999999999</v>
      </c>
      <c r="J44" s="364">
        <f t="shared" si="18"/>
        <v>3877.5235506675112</v>
      </c>
      <c r="K44" s="364">
        <f>J44*'eTable 2. Prgm effect and costs'!$L$6</f>
        <v>2206.1771926211704</v>
      </c>
      <c r="L44" s="364">
        <f t="shared" si="21"/>
        <v>1671.3463580463408</v>
      </c>
      <c r="M44" s="361">
        <f>'eTable1. Data inputs'!T48</f>
        <v>59703.607070507118</v>
      </c>
      <c r="N44" s="361">
        <f>'eTable1. Data inputs'!U48</f>
        <v>222008.10673431095</v>
      </c>
      <c r="O44" s="361">
        <f t="shared" si="22"/>
        <v>99785406.239521831</v>
      </c>
      <c r="P44" s="361">
        <f t="shared" si="13"/>
        <v>371052440.64715391</v>
      </c>
      <c r="Q44" s="362">
        <f t="shared" si="23"/>
        <v>77869691.442256033</v>
      </c>
      <c r="R44" s="362">
        <f t="shared" si="24"/>
        <v>-178253812.1177443</v>
      </c>
      <c r="S44" s="362">
        <f t="shared" si="14"/>
        <v>4477.7705302880322</v>
      </c>
      <c r="T44" s="362">
        <f t="shared" si="15"/>
        <v>16650.608005073318</v>
      </c>
      <c r="U44" s="362">
        <f t="shared" si="25"/>
        <v>46590.995976010003</v>
      </c>
      <c r="V44" s="362">
        <f t="shared" si="26"/>
        <v>-106652.82588470027</v>
      </c>
      <c r="W44" s="365">
        <f t="shared" si="27"/>
        <v>0.56168051207999115</v>
      </c>
      <c r="X44" s="366">
        <f t="shared" si="28"/>
        <v>1.9245595442114536</v>
      </c>
      <c r="Y44" s="367">
        <f t="shared" si="29"/>
        <v>4477.7705302880322</v>
      </c>
      <c r="Z44" s="368" t="str">
        <f>IF(G44/M44/I44/'eTable 2. Prgm effect and costs'!$L$6/D44&gt;1,"&gt;100%",G44/M44/I44/'eTable 2. Prgm effect and costs'!$L$6/D44)</f>
        <v>&gt;100%</v>
      </c>
      <c r="AA44" s="368">
        <f t="shared" si="30"/>
        <v>0.76740152718212051</v>
      </c>
      <c r="AB44" s="369">
        <f>G44/M44/D44/('eTable 2. Prgm effect and costs'!$J$6)/('eTable 2. Prgm effect and costs'!$M$6)*$C$21</f>
        <v>17.500988780919378</v>
      </c>
      <c r="AC44" s="362">
        <f t="shared" si="31"/>
        <v>16650.608005073318</v>
      </c>
      <c r="AD44" s="370">
        <f>IF(H44/N44/I44/'eTable 2. Prgm effect and costs'!$L$6/D44&gt;1,"&gt;100%",H44/N44/I44/'eTable 2. Prgm effect and costs'!$L$6/D44)</f>
        <v>0.39363591521724395</v>
      </c>
      <c r="AE44" s="368">
        <f t="shared" si="32"/>
        <v>0.22396526210636294</v>
      </c>
      <c r="AF44" s="371">
        <f>H44/N44/D44/('eTable 2. Prgm effect and costs'!$J$6)/('eTable 2. Prgm effect and costs'!$M$6)*$C$21</f>
        <v>5.1076436527717775</v>
      </c>
      <c r="AG44" s="478"/>
    </row>
    <row r="45" spans="1:33" ht="15" customHeight="1" x14ac:dyDescent="0.2">
      <c r="A45" s="512"/>
      <c r="B45" s="358" t="s">
        <v>8</v>
      </c>
      <c r="C45" s="359">
        <f>'eTable1. Data inputs'!AC49</f>
        <v>11.986856435239492</v>
      </c>
      <c r="D45" s="360">
        <f>'eTable1. Data inputs'!AF49</f>
        <v>17631.600646714174</v>
      </c>
      <c r="E45" s="361">
        <f>'eTable1. Data inputs'!M49</f>
        <v>8467.460950396262</v>
      </c>
      <c r="F45" s="361">
        <f>'eTable1. Data inputs'!N49</f>
        <v>9189.2373462142314</v>
      </c>
      <c r="G45" s="362">
        <f t="shared" si="19"/>
        <v>149294889.96903375</v>
      </c>
      <c r="H45" s="362">
        <f t="shared" si="20"/>
        <v>162020963.13632089</v>
      </c>
      <c r="I45" s="363">
        <f>'eTable1. Data inputs'!V49</f>
        <v>0.17399999999999999</v>
      </c>
      <c r="J45" s="364">
        <f t="shared" si="18"/>
        <v>3067.8985125282661</v>
      </c>
      <c r="K45" s="364">
        <f>J45*'eTable 2. Prgm effect and costs'!$L$6</f>
        <v>1745.5284640247032</v>
      </c>
      <c r="L45" s="364">
        <f t="shared" si="21"/>
        <v>1322.3700485035629</v>
      </c>
      <c r="M45" s="361">
        <f>'eTable1. Data inputs'!T49</f>
        <v>58717.110948910769</v>
      </c>
      <c r="N45" s="361">
        <f>'eTable1. Data inputs'!U49</f>
        <v>206172.35876360317</v>
      </c>
      <c r="O45" s="361">
        <f t="shared" si="22"/>
        <v>77645748.853500217</v>
      </c>
      <c r="P45" s="361">
        <f t="shared" si="13"/>
        <v>272636152.05831993</v>
      </c>
      <c r="Q45" s="362">
        <f t="shared" si="23"/>
        <v>71649141.115533531</v>
      </c>
      <c r="R45" s="362">
        <f t="shared" si="24"/>
        <v>-110615188.92199904</v>
      </c>
      <c r="S45" s="362">
        <f t="shared" si="14"/>
        <v>4403.7833211683073</v>
      </c>
      <c r="T45" s="362">
        <f t="shared" si="15"/>
        <v>15462.926907270237</v>
      </c>
      <c r="U45" s="362">
        <f t="shared" si="25"/>
        <v>54182.368389706069</v>
      </c>
      <c r="V45" s="362">
        <f t="shared" si="26"/>
        <v>-83649.194147413422</v>
      </c>
      <c r="W45" s="365">
        <f t="shared" si="27"/>
        <v>0.52008309775106998</v>
      </c>
      <c r="X45" s="366">
        <f t="shared" si="28"/>
        <v>1.682721462585862</v>
      </c>
      <c r="Y45" s="367">
        <f t="shared" si="29"/>
        <v>4403.7833211683073</v>
      </c>
      <c r="Z45" s="368" t="str">
        <f>IF(G45/M45/I45/'eTable 2. Prgm effect and costs'!$L$6/D45&gt;1,"&gt;100%",G45/M45/I45/'eTable 2. Prgm effect and costs'!$L$6/D45)</f>
        <v>&gt;100%</v>
      </c>
      <c r="AA45" s="368">
        <f t="shared" si="30"/>
        <v>0.82878002500463666</v>
      </c>
      <c r="AB45" s="369">
        <f>G45/M45/D45/('eTable 2. Prgm effect and costs'!$J$6)/('eTable 2. Prgm effect and costs'!$M$6)*$C$21</f>
        <v>18.900757172996883</v>
      </c>
      <c r="AC45" s="362">
        <f t="shared" si="31"/>
        <v>15462.926907270237</v>
      </c>
      <c r="AD45" s="370">
        <f>IF(H45/N45/I45/'eTable 2. Prgm effect and costs'!$L$6/D45&gt;1,"&gt;100%",H45/N45/I45/'eTable 2. Prgm effect and costs'!$L$6/D45)</f>
        <v>0.45020864974978103</v>
      </c>
      <c r="AE45" s="368">
        <f t="shared" si="32"/>
        <v>0.25615319727142716</v>
      </c>
      <c r="AF45" s="371">
        <f>H45/N45/D45/('eTable 2. Prgm effect and costs'!$J$6)/('eTable 2. Prgm effect and costs'!$M$6)*$C$21</f>
        <v>5.8417061640535151</v>
      </c>
      <c r="AG45" s="478"/>
    </row>
    <row r="46" spans="1:33" ht="15" customHeight="1" x14ac:dyDescent="0.2">
      <c r="A46" s="512"/>
      <c r="B46" s="358" t="s">
        <v>41</v>
      </c>
      <c r="C46" s="359">
        <f>'eTable1. Data inputs'!AC50</f>
        <v>1.2004514581250496</v>
      </c>
      <c r="D46" s="360">
        <f>'eTable1. Data inputs'!AF50</f>
        <v>46196.991911784367</v>
      </c>
      <c r="E46" s="361">
        <f>'eTable1. Data inputs'!M50</f>
        <v>8476.5681341433683</v>
      </c>
      <c r="F46" s="361">
        <f>'eTable1. Data inputs'!N50</f>
        <v>9199.1208370856984</v>
      </c>
      <c r="G46" s="362">
        <f t="shared" si="19"/>
        <v>391591949.53271031</v>
      </c>
      <c r="H46" s="362">
        <f t="shared" si="20"/>
        <v>424971710.90637505</v>
      </c>
      <c r="I46" s="363">
        <f>'eTable1. Data inputs'!V50</f>
        <v>0.17399999999999999</v>
      </c>
      <c r="J46" s="364">
        <f t="shared" si="18"/>
        <v>8038.276592650479</v>
      </c>
      <c r="K46" s="364">
        <f>J46*'eTable 2. Prgm effect and costs'!$L$6</f>
        <v>4573.5021992666516</v>
      </c>
      <c r="L46" s="364">
        <f t="shared" si="21"/>
        <v>3464.7743933838274</v>
      </c>
      <c r="M46" s="361">
        <f>'eTable1. Data inputs'!T50</f>
        <v>62746.006993863368</v>
      </c>
      <c r="N46" s="361">
        <f>'eTable1. Data inputs'!U50</f>
        <v>227887.83736155726</v>
      </c>
      <c r="O46" s="361">
        <f t="shared" si="22"/>
        <v>217400758.31942034</v>
      </c>
      <c r="P46" s="361">
        <f t="shared" si="13"/>
        <v>789579943.45394182</v>
      </c>
      <c r="Q46" s="362">
        <f t="shared" si="23"/>
        <v>174191191.21328998</v>
      </c>
      <c r="R46" s="362">
        <f t="shared" si="24"/>
        <v>-364608232.54756677</v>
      </c>
      <c r="S46" s="362">
        <f t="shared" si="14"/>
        <v>4705.9505245397522</v>
      </c>
      <c r="T46" s="362">
        <f t="shared" si="15"/>
        <v>17091.587802116792</v>
      </c>
      <c r="U46" s="362">
        <f t="shared" si="25"/>
        <v>50274.901461381553</v>
      </c>
      <c r="V46" s="362">
        <f t="shared" si="26"/>
        <v>-105232.89286708126</v>
      </c>
      <c r="W46" s="365">
        <f t="shared" si="27"/>
        <v>0.55517167444031046</v>
      </c>
      <c r="X46" s="366">
        <f t="shared" si="28"/>
        <v>1.857958831588894</v>
      </c>
      <c r="Y46" s="367">
        <f t="shared" si="29"/>
        <v>4705.9505245397522</v>
      </c>
      <c r="Z46" s="368" t="str">
        <f>IF(G46/M46/I46/'eTable 2. Prgm effect and costs'!$L$6/D46&gt;1,"&gt;100%",G46/M46/I46/'eTable 2. Prgm effect and costs'!$L$6/D46)</f>
        <v>&gt;100%</v>
      </c>
      <c r="AA46" s="368">
        <f t="shared" si="30"/>
        <v>0.776398549499419</v>
      </c>
      <c r="AB46" s="369">
        <f>G46/M46/D46/('eTable 2. Prgm effect and costs'!$J$6)/('eTable 2. Prgm effect and costs'!$M$6)*$C$21</f>
        <v>17.706170528752093</v>
      </c>
      <c r="AC46" s="362">
        <f t="shared" si="31"/>
        <v>17091.587802116792</v>
      </c>
      <c r="AD46" s="370">
        <f>IF(H46/N46/I46/'eTable 2. Prgm effect and costs'!$L$6/D46&gt;1,"&gt;100%",H46/N46/I46/'eTable 2. Prgm effect and costs'!$L$6/D46)</f>
        <v>0.40774625610401272</v>
      </c>
      <c r="AE46" s="368">
        <f t="shared" si="32"/>
        <v>0.23199355950745557</v>
      </c>
      <c r="AF46" s="371">
        <f>H46/N46/D46/('eTable 2. Prgm effect and costs'!$J$6)/('eTable 2. Prgm effect and costs'!$M$6)*$C$21</f>
        <v>5.2907331277984033</v>
      </c>
      <c r="AG46" s="478"/>
    </row>
    <row r="47" spans="1:33" ht="15" customHeight="1" x14ac:dyDescent="0.2">
      <c r="A47" s="512"/>
      <c r="B47" s="358" t="s">
        <v>69</v>
      </c>
      <c r="C47" s="359">
        <f>'eTable1. Data inputs'!AC51</f>
        <v>14.636403145985504</v>
      </c>
      <c r="D47" s="360">
        <f>'eTable1. Data inputs'!AF51</f>
        <v>3670.0439927274897</v>
      </c>
      <c r="E47" s="361">
        <f>'eTable1. Data inputs'!M51</f>
        <v>8215.1907602111041</v>
      </c>
      <c r="F47" s="361">
        <f>'eTable1. Data inputs'!N51</f>
        <v>8915.4633463615919</v>
      </c>
      <c r="G47" s="362">
        <f t="shared" si="19"/>
        <v>30150111.49862314</v>
      </c>
      <c r="H47" s="362">
        <f t="shared" si="20"/>
        <v>32720142.696696483</v>
      </c>
      <c r="I47" s="363">
        <f>'eTable1. Data inputs'!V51</f>
        <v>0.17399999999999999</v>
      </c>
      <c r="J47" s="364">
        <f t="shared" si="18"/>
        <v>638.58765473458311</v>
      </c>
      <c r="K47" s="364">
        <f>J47*'eTable 2. Prgm effect and costs'!$L$6</f>
        <v>363.33435528002144</v>
      </c>
      <c r="L47" s="364">
        <f t="shared" si="21"/>
        <v>275.25329945456167</v>
      </c>
      <c r="M47" s="361">
        <f>'eTable1. Data inputs'!T51</f>
        <v>59305.279387700568</v>
      </c>
      <c r="N47" s="361">
        <f>'eTable1. Data inputs'!U51</f>
        <v>208507.11020539573</v>
      </c>
      <c r="O47" s="361">
        <f t="shared" si="22"/>
        <v>16323973.826539189</v>
      </c>
      <c r="P47" s="361">
        <f t="shared" si="13"/>
        <v>57392270.043771081</v>
      </c>
      <c r="Q47" s="362">
        <f t="shared" si="23"/>
        <v>13826137.672083952</v>
      </c>
      <c r="R47" s="362">
        <f t="shared" si="24"/>
        <v>-24672127.347074598</v>
      </c>
      <c r="S47" s="362">
        <f t="shared" si="14"/>
        <v>4447.8959540775422</v>
      </c>
      <c r="T47" s="362">
        <f t="shared" si="15"/>
        <v>15638.033265404676</v>
      </c>
      <c r="U47" s="362">
        <f t="shared" si="25"/>
        <v>50230.597415114171</v>
      </c>
      <c r="V47" s="362">
        <f t="shared" si="26"/>
        <v>-89634.265587241141</v>
      </c>
      <c r="W47" s="365">
        <f t="shared" si="27"/>
        <v>0.54142333195963976</v>
      </c>
      <c r="X47" s="366">
        <f t="shared" si="28"/>
        <v>1.7540348333983753</v>
      </c>
      <c r="Y47" s="367">
        <f t="shared" si="29"/>
        <v>4447.8959540775422</v>
      </c>
      <c r="Z47" s="368" t="str">
        <f>IF(G47/M47/I47/'eTable 2. Prgm effect and costs'!$L$6/D47&gt;1,"&gt;100%",G47/M47/I47/'eTable 2. Prgm effect and costs'!$L$6/D47)</f>
        <v>&gt;100%</v>
      </c>
      <c r="AA47" s="368">
        <f t="shared" si="30"/>
        <v>0.79611360891767402</v>
      </c>
      <c r="AB47" s="369">
        <f>G47/M47/D47/('eTable 2. Prgm effect and costs'!$J$6)/('eTable 2. Prgm effect and costs'!$M$6)*$C$21</f>
        <v>18.155782656787583</v>
      </c>
      <c r="AC47" s="362">
        <f t="shared" si="31"/>
        <v>15638.033265404676</v>
      </c>
      <c r="AD47" s="370">
        <f>IF(H47/N47/I47/'eTable 2. Prgm effect and costs'!$L$6/D47&gt;1,"&gt;100%",H47/N47/I47/'eTable 2. Prgm effect and costs'!$L$6/D47)</f>
        <v>0.43190462535341062</v>
      </c>
      <c r="AE47" s="368">
        <f t="shared" si="32"/>
        <v>0.24573883856314746</v>
      </c>
      <c r="AF47" s="371">
        <f>H47/N47/D47/('eTable 2. Prgm effect and costs'!$J$6)/('eTable 2. Prgm effect and costs'!$M$6)*$C$21</f>
        <v>5.6042013266793536</v>
      </c>
      <c r="AG47" s="478"/>
    </row>
    <row r="48" spans="1:33" ht="15" customHeight="1" x14ac:dyDescent="0.2">
      <c r="A48" s="512"/>
      <c r="B48" s="358" t="s">
        <v>50</v>
      </c>
      <c r="C48" s="359">
        <f>'eTable1. Data inputs'!AC52</f>
        <v>9.6351354605213206</v>
      </c>
      <c r="D48" s="360">
        <f>'eTable1. Data inputs'!AF52</f>
        <v>26355.925317350182</v>
      </c>
      <c r="E48" s="361">
        <f>'eTable1. Data inputs'!M52</f>
        <v>8143.2581009549021</v>
      </c>
      <c r="F48" s="361">
        <f>'eTable1. Data inputs'!N52</f>
        <v>8837.399062071192</v>
      </c>
      <c r="G48" s="362">
        <f t="shared" si="19"/>
        <v>214623102.34867427</v>
      </c>
      <c r="H48" s="362">
        <f t="shared" si="20"/>
        <v>232917829.67956889</v>
      </c>
      <c r="I48" s="363">
        <f>'eTable1. Data inputs'!V52</f>
        <v>0.17399999999999999</v>
      </c>
      <c r="J48" s="364">
        <f t="shared" si="18"/>
        <v>4585.9310052189312</v>
      </c>
      <c r="K48" s="364">
        <f>J48*'eTable 2. Prgm effect and costs'!$L$6</f>
        <v>2609.2366064176681</v>
      </c>
      <c r="L48" s="364">
        <f t="shared" si="21"/>
        <v>1976.6943988012631</v>
      </c>
      <c r="M48" s="361">
        <f>'eTable1. Data inputs'!T52</f>
        <v>54137.805390135938</v>
      </c>
      <c r="N48" s="361">
        <f>'eTable1. Data inputs'!U52</f>
        <v>200862.99035743912</v>
      </c>
      <c r="O48" s="361">
        <f t="shared" si="22"/>
        <v>107013896.67807454</v>
      </c>
      <c r="P48" s="361">
        <f t="shared" si="13"/>
        <v>397044747.96602201</v>
      </c>
      <c r="Q48" s="362">
        <f t="shared" si="23"/>
        <v>107609205.67059973</v>
      </c>
      <c r="R48" s="362">
        <f t="shared" si="24"/>
        <v>-164126918.28645313</v>
      </c>
      <c r="S48" s="362">
        <f t="shared" si="14"/>
        <v>4060.3354042601941</v>
      </c>
      <c r="T48" s="362">
        <f t="shared" si="15"/>
        <v>15064.724276807929</v>
      </c>
      <c r="U48" s="362">
        <f t="shared" si="25"/>
        <v>54438.969289262786</v>
      </c>
      <c r="V48" s="362">
        <f t="shared" si="26"/>
        <v>-83031.002863156522</v>
      </c>
      <c r="W48" s="365">
        <f t="shared" si="27"/>
        <v>0.49861312928102663</v>
      </c>
      <c r="X48" s="366">
        <f t="shared" si="28"/>
        <v>1.7046558801970926</v>
      </c>
      <c r="Y48" s="367">
        <f t="shared" si="29"/>
        <v>4060.3354042601941</v>
      </c>
      <c r="Z48" s="368" t="str">
        <f>IF(G48/M48/I48/'eTable 2. Prgm effect and costs'!$L$6/D48&gt;1,"&gt;100%",G48/M48/I48/'eTable 2. Prgm effect and costs'!$L$6/D48)</f>
        <v>&gt;100%</v>
      </c>
      <c r="AA48" s="368">
        <f t="shared" si="30"/>
        <v>0.86446677282675888</v>
      </c>
      <c r="AB48" s="369">
        <f>G48/M48/D48/('eTable 2. Prgm effect and costs'!$J$6)/('eTable 2. Prgm effect and costs'!$M$6)*$C$21</f>
        <v>19.714611916752482</v>
      </c>
      <c r="AC48" s="362">
        <f t="shared" si="31"/>
        <v>15064.724276807929</v>
      </c>
      <c r="AD48" s="370">
        <f>IF(H48/N48/I48/'eTable 2. Prgm effect and costs'!$L$6/D48&gt;1,"&gt;100%",H48/N48/I48/'eTable 2. Prgm effect and costs'!$L$6/D48)</f>
        <v>0.44441565384338233</v>
      </c>
      <c r="AE48" s="368">
        <f t="shared" si="32"/>
        <v>0.25285718235916582</v>
      </c>
      <c r="AF48" s="371">
        <f>H48/N48/D48/('eTable 2. Prgm effect and costs'!$J$6)/('eTable 2. Prgm effect and costs'!$M$6)*$C$21</f>
        <v>5.7665388390508658</v>
      </c>
      <c r="AG48" s="478"/>
    </row>
    <row r="49" spans="1:33" ht="15" customHeight="1" x14ac:dyDescent="0.2">
      <c r="A49" s="512"/>
      <c r="B49" s="358" t="s">
        <v>51</v>
      </c>
      <c r="C49" s="359">
        <f>'eTable1. Data inputs'!AC53</f>
        <v>4.7317019220134737</v>
      </c>
      <c r="D49" s="360">
        <f>'eTable1. Data inputs'!AF53</f>
        <v>4173.7608080456266</v>
      </c>
      <c r="E49" s="361">
        <f>'eTable1. Data inputs'!M53</f>
        <v>8175.1121831447863</v>
      </c>
      <c r="F49" s="361">
        <f>'eTable1. Data inputs'!N53</f>
        <v>8871.9684239381604</v>
      </c>
      <c r="G49" s="362">
        <f t="shared" si="19"/>
        <v>34120962.83138603</v>
      </c>
      <c r="H49" s="362">
        <f t="shared" si="20"/>
        <v>37029474.098051421</v>
      </c>
      <c r="I49" s="363">
        <f>'eTable1. Data inputs'!V53</f>
        <v>0.17399999999999999</v>
      </c>
      <c r="J49" s="364">
        <f t="shared" si="18"/>
        <v>726.23438059993896</v>
      </c>
      <c r="K49" s="364">
        <f>J49*'eTable 2. Prgm effect and costs'!$L$6</f>
        <v>413.20231999651702</v>
      </c>
      <c r="L49" s="364">
        <f t="shared" si="21"/>
        <v>313.03206060342194</v>
      </c>
      <c r="M49" s="361">
        <f>'eTable1. Data inputs'!T53</f>
        <v>50656.719160982691</v>
      </c>
      <c r="N49" s="361">
        <f>'eTable1. Data inputs'!U53</f>
        <v>199123.39042788552</v>
      </c>
      <c r="O49" s="361">
        <f t="shared" si="22"/>
        <v>15857177.182371259</v>
      </c>
      <c r="P49" s="361">
        <f t="shared" si="13"/>
        <v>62332005.219980709</v>
      </c>
      <c r="Q49" s="362">
        <f t="shared" si="23"/>
        <v>18263785.649014771</v>
      </c>
      <c r="R49" s="362">
        <f t="shared" si="24"/>
        <v>-25302531.121929288</v>
      </c>
      <c r="S49" s="362">
        <f t="shared" si="14"/>
        <v>3799.2539370737009</v>
      </c>
      <c r="T49" s="362">
        <f t="shared" si="15"/>
        <v>14934.254282091411</v>
      </c>
      <c r="U49" s="362">
        <f t="shared" si="25"/>
        <v>58344.776614281145</v>
      </c>
      <c r="V49" s="362">
        <f t="shared" si="26"/>
        <v>-80830.478108710027</v>
      </c>
      <c r="W49" s="365">
        <f t="shared" si="27"/>
        <v>0.46473416534966883</v>
      </c>
      <c r="X49" s="366">
        <f t="shared" si="28"/>
        <v>1.6833078713170482</v>
      </c>
      <c r="Y49" s="367">
        <f t="shared" si="29"/>
        <v>3799.2539370737009</v>
      </c>
      <c r="Z49" s="368" t="str">
        <f>IF(G49/M49/I49/'eTable 2. Prgm effect and costs'!$L$6/D49&gt;1,"&gt;100%",G49/M49/I49/'eTable 2. Prgm effect and costs'!$L$6/D49)</f>
        <v>&gt;100%</v>
      </c>
      <c r="AA49" s="368">
        <f t="shared" si="30"/>
        <v>0.92748610904108519</v>
      </c>
      <c r="AB49" s="369">
        <f>G49/M49/D49/('eTable 2. Prgm effect and costs'!$J$6)/('eTable 2. Prgm effect and costs'!$M$6)*$C$21</f>
        <v>21.151800477111149</v>
      </c>
      <c r="AC49" s="362">
        <f t="shared" si="31"/>
        <v>14934.254282091411</v>
      </c>
      <c r="AD49" s="370">
        <f>IF(H49/N49/I49/'eTable 2. Prgm effect and costs'!$L$6/D49&gt;1,"&gt;100%",H49/N49/I49/'eTable 2. Prgm effect and costs'!$L$6/D49)</f>
        <v>0.45005181196177585</v>
      </c>
      <c r="AE49" s="368">
        <f t="shared" si="32"/>
        <v>0.25606396197825182</v>
      </c>
      <c r="AF49" s="371">
        <f>H49/N49/D49/('eTable 2. Prgm effect and costs'!$J$6)/('eTable 2. Prgm effect and costs'!$M$6)*$C$21</f>
        <v>5.8396711070339427</v>
      </c>
      <c r="AG49" s="478"/>
    </row>
    <row r="50" spans="1:33" ht="15" customHeight="1" x14ac:dyDescent="0.2">
      <c r="A50" s="512"/>
      <c r="B50" s="358" t="s">
        <v>42</v>
      </c>
      <c r="C50" s="359">
        <f>'eTable1. Data inputs'!AC54</f>
        <v>6.9570662459933343</v>
      </c>
      <c r="D50" s="360">
        <f>'eTable1. Data inputs'!AF54</f>
        <v>34807.104989138621</v>
      </c>
      <c r="E50" s="361">
        <f>'eTable1. Data inputs'!M54</f>
        <v>8553.587025869514</v>
      </c>
      <c r="F50" s="361">
        <f>'eTable1. Data inputs'!N54</f>
        <v>9282.7049103232384</v>
      </c>
      <c r="G50" s="362">
        <f t="shared" si="19"/>
        <v>297725601.64317411</v>
      </c>
      <c r="H50" s="362">
        <f t="shared" si="20"/>
        <v>323104084.39681357</v>
      </c>
      <c r="I50" s="363">
        <f>'eTable1. Data inputs'!V54</f>
        <v>0.17399999999999999</v>
      </c>
      <c r="J50" s="364">
        <f t="shared" si="18"/>
        <v>6056.4362681101193</v>
      </c>
      <c r="K50" s="364">
        <f>J50*'eTable 2. Prgm effect and costs'!$L$6</f>
        <v>3445.9033939247233</v>
      </c>
      <c r="L50" s="364">
        <f t="shared" si="21"/>
        <v>2610.5328741853959</v>
      </c>
      <c r="M50" s="361">
        <f>'eTable1. Data inputs'!T54</f>
        <v>54864.686436708762</v>
      </c>
      <c r="N50" s="361">
        <f>'eTable1. Data inputs'!U54</f>
        <v>207935.8845791608</v>
      </c>
      <c r="O50" s="361">
        <f t="shared" si="22"/>
        <v>143226067.57490182</v>
      </c>
      <c r="P50" s="361">
        <f t="shared" si="13"/>
        <v>542823462.41671944</v>
      </c>
      <c r="Q50" s="362">
        <f t="shared" si="23"/>
        <v>154499534.06827229</v>
      </c>
      <c r="R50" s="362">
        <f t="shared" si="24"/>
        <v>-219719378.01990587</v>
      </c>
      <c r="S50" s="362">
        <f t="shared" si="14"/>
        <v>4114.8514827531553</v>
      </c>
      <c r="T50" s="362">
        <f t="shared" si="15"/>
        <v>15595.191343437058</v>
      </c>
      <c r="U50" s="362">
        <f t="shared" si="25"/>
        <v>59183.140574884783</v>
      </c>
      <c r="V50" s="362">
        <f t="shared" si="26"/>
        <v>-84166.485774850938</v>
      </c>
      <c r="W50" s="365">
        <f t="shared" si="27"/>
        <v>0.48106735458564664</v>
      </c>
      <c r="X50" s="366">
        <f t="shared" si="28"/>
        <v>1.6800266187599846</v>
      </c>
      <c r="Y50" s="367">
        <f t="shared" si="29"/>
        <v>4114.8514827531553</v>
      </c>
      <c r="Z50" s="368" t="str">
        <f>IF(G50/M50/I50/'eTable 2. Prgm effect and costs'!$L$6/D50&gt;1,"&gt;100%",G50/M50/I50/'eTable 2. Prgm effect and costs'!$L$6/D50)</f>
        <v>&gt;100%</v>
      </c>
      <c r="AA50" s="368">
        <f t="shared" si="30"/>
        <v>0.89599611915025823</v>
      </c>
      <c r="AB50" s="369">
        <f>G50/M50/D50/('eTable 2. Prgm effect and costs'!$J$6)/('eTable 2. Prgm effect and costs'!$M$6)*$C$21</f>
        <v>20.433654968834304</v>
      </c>
      <c r="AC50" s="362">
        <f t="shared" si="31"/>
        <v>15595.191343437058</v>
      </c>
      <c r="AD50" s="370">
        <f>IF(H50/N50/I50/'eTable 2. Prgm effect and costs'!$L$6/D50&gt;1,"&gt;100%",H50/N50/I50/'eTable 2. Prgm effect and costs'!$L$6/D50)</f>
        <v>0.45093080616479664</v>
      </c>
      <c r="AE50" s="368">
        <f t="shared" si="32"/>
        <v>0.25656407936962572</v>
      </c>
      <c r="AF50" s="371">
        <f>H50/N50/D50/('eTable 2. Prgm effect and costs'!$J$6)/('eTable 2. Prgm effect and costs'!$M$6)*$C$21</f>
        <v>5.8510765428397802</v>
      </c>
      <c r="AG50" s="478"/>
    </row>
    <row r="51" spans="1:33" ht="15" customHeight="1" x14ac:dyDescent="0.2">
      <c r="A51" s="512"/>
      <c r="B51" s="358" t="s">
        <v>43</v>
      </c>
      <c r="C51" s="359">
        <f>'eTable1. Data inputs'!AC55</f>
        <v>9.1739745009433413</v>
      </c>
      <c r="D51" s="360">
        <f>'eTable1. Data inputs'!AF55</f>
        <v>165977.04544104493</v>
      </c>
      <c r="E51" s="361">
        <f>'eTable1. Data inputs'!M55</f>
        <v>9153.7145863418191</v>
      </c>
      <c r="F51" s="361">
        <f>'eTable1. Data inputs'!N55</f>
        <v>9933.988054525571</v>
      </c>
      <c r="G51" s="362">
        <f t="shared" si="19"/>
        <v>1519306501.8516119</v>
      </c>
      <c r="H51" s="362">
        <f t="shared" si="20"/>
        <v>1648813986.7367883</v>
      </c>
      <c r="I51" s="363">
        <f>'eTable1. Data inputs'!V55</f>
        <v>0.17399999999999999</v>
      </c>
      <c r="J51" s="364">
        <f t="shared" si="18"/>
        <v>28880.005906741815</v>
      </c>
      <c r="K51" s="364">
        <f>J51*'eTable 2. Prgm effect and costs'!$L$6</f>
        <v>16431.727498663447</v>
      </c>
      <c r="L51" s="364">
        <f t="shared" si="21"/>
        <v>12448.278408078368</v>
      </c>
      <c r="M51" s="361">
        <f>'eTable1. Data inputs'!T55</f>
        <v>62704.213126704206</v>
      </c>
      <c r="N51" s="361">
        <f>'eTable1. Data inputs'!U55</f>
        <v>235402.38313782902</v>
      </c>
      <c r="O51" s="361">
        <f t="shared" si="22"/>
        <v>780559502.36069608</v>
      </c>
      <c r="P51" s="361">
        <f t="shared" si="13"/>
        <v>2930354403.2248282</v>
      </c>
      <c r="Q51" s="362">
        <f t="shared" si="23"/>
        <v>738746999.49091578</v>
      </c>
      <c r="R51" s="362">
        <f t="shared" si="24"/>
        <v>-1281540416.48804</v>
      </c>
      <c r="S51" s="362">
        <f t="shared" si="14"/>
        <v>4702.815984502814</v>
      </c>
      <c r="T51" s="362">
        <f t="shared" si="15"/>
        <v>17655.178735337173</v>
      </c>
      <c r="U51" s="362">
        <f t="shared" si="25"/>
        <v>59345.314691186737</v>
      </c>
      <c r="V51" s="362">
        <f t="shared" si="26"/>
        <v>-102949.20907748805</v>
      </c>
      <c r="W51" s="365">
        <f t="shared" si="27"/>
        <v>0.51376039094771941</v>
      </c>
      <c r="X51" s="366">
        <f t="shared" si="28"/>
        <v>1.7772498455234302</v>
      </c>
      <c r="Y51" s="367">
        <f t="shared" si="29"/>
        <v>4702.815984502814</v>
      </c>
      <c r="Z51" s="368" t="str">
        <f>IF(G51/M51/I51/'eTable 2. Prgm effect and costs'!$L$6/D51&gt;1,"&gt;100%",G51/M51/I51/'eTable 2. Prgm effect and costs'!$L$6/D51)</f>
        <v>&gt;100%</v>
      </c>
      <c r="AA51" s="368">
        <f t="shared" si="30"/>
        <v>0.83897959117382204</v>
      </c>
      <c r="AB51" s="369">
        <f>G51/M51/D51/('eTable 2. Prgm effect and costs'!$J$6)/('eTable 2. Prgm effect and costs'!$M$6)*$C$21</f>
        <v>19.133363555411336</v>
      </c>
      <c r="AC51" s="362">
        <f t="shared" si="31"/>
        <v>17655.178735337173</v>
      </c>
      <c r="AD51" s="370">
        <f>IF(H51/N51/I51/'eTable 2. Prgm effect and costs'!$L$6/D51&gt;1,"&gt;100%",H51/N51/I51/'eTable 2. Prgm effect and costs'!$L$6/D51)</f>
        <v>0.42626294748819543</v>
      </c>
      <c r="AE51" s="368">
        <f t="shared" si="32"/>
        <v>0.24252891839845606</v>
      </c>
      <c r="AF51" s="371">
        <f>H51/N51/D51/('eTable 2. Prgm effect and costs'!$J$6)/('eTable 2. Prgm effect and costs'!$M$6)*$C$21</f>
        <v>5.5309974369292378</v>
      </c>
      <c r="AG51" s="478"/>
    </row>
    <row r="52" spans="1:33" ht="15" customHeight="1" x14ac:dyDescent="0.2">
      <c r="A52" s="512"/>
      <c r="B52" s="358" t="s">
        <v>44</v>
      </c>
      <c r="C52" s="359">
        <f>'eTable1. Data inputs'!AC56</f>
        <v>10.37933768984451</v>
      </c>
      <c r="D52" s="360">
        <f>'eTable1. Data inputs'!AF56</f>
        <v>14673.322920146467</v>
      </c>
      <c r="E52" s="361">
        <f>'eTable1. Data inputs'!M56</f>
        <v>9091.7008973461634</v>
      </c>
      <c r="F52" s="361">
        <f>'eTable1. Data inputs'!N56</f>
        <v>9866.6882452635364</v>
      </c>
      <c r="G52" s="362">
        <f t="shared" si="19"/>
        <v>133405463.16014567</v>
      </c>
      <c r="H52" s="362">
        <f t="shared" si="20"/>
        <v>144777102.77516517</v>
      </c>
      <c r="I52" s="363">
        <f>'eTable1. Data inputs'!V56</f>
        <v>0.17399999999999999</v>
      </c>
      <c r="J52" s="364">
        <f t="shared" si="18"/>
        <v>2553.1581881054854</v>
      </c>
      <c r="K52" s="364">
        <f>J52*'eTable 2. Prgm effect and costs'!$L$6</f>
        <v>1452.6589690945004</v>
      </c>
      <c r="L52" s="364">
        <f t="shared" si="21"/>
        <v>1100.4992190109849</v>
      </c>
      <c r="M52" s="361">
        <f>'eTable1. Data inputs'!T56</f>
        <v>60560.960145605473</v>
      </c>
      <c r="N52" s="361">
        <f>'eTable1. Data inputs'!U56</f>
        <v>217592.69860998634</v>
      </c>
      <c r="O52" s="361">
        <f t="shared" si="22"/>
        <v>66647289.34279421</v>
      </c>
      <c r="P52" s="361">
        <f t="shared" si="13"/>
        <v>239460594.88278258</v>
      </c>
      <c r="Q52" s="362">
        <f t="shared" si="23"/>
        <v>66758173.81735146</v>
      </c>
      <c r="R52" s="362">
        <f t="shared" si="24"/>
        <v>-94683492.107617408</v>
      </c>
      <c r="S52" s="362">
        <f t="shared" si="14"/>
        <v>4542.0720109204103</v>
      </c>
      <c r="T52" s="362">
        <f t="shared" si="15"/>
        <v>16319.452395748973</v>
      </c>
      <c r="U52" s="362">
        <f t="shared" si="25"/>
        <v>60661.71848567672</v>
      </c>
      <c r="V52" s="362">
        <f t="shared" si="26"/>
        <v>-86036.855339805828</v>
      </c>
      <c r="W52" s="365">
        <f t="shared" si="27"/>
        <v>0.49958440804472848</v>
      </c>
      <c r="X52" s="366">
        <f t="shared" si="28"/>
        <v>1.6539949363032789</v>
      </c>
      <c r="Y52" s="367">
        <f t="shared" si="29"/>
        <v>4542.0720109204103</v>
      </c>
      <c r="Z52" s="368" t="str">
        <f>IF(G52/M52/I52/'eTable 2. Prgm effect and costs'!$L$6/D52&gt;1,"&gt;100%",G52/M52/I52/'eTable 2. Prgm effect and costs'!$L$6/D52)</f>
        <v>&gt;100%</v>
      </c>
      <c r="AA52" s="368">
        <f t="shared" si="30"/>
        <v>0.86278609944133711</v>
      </c>
      <c r="AB52" s="369">
        <f>G52/M52/D52/('eTable 2. Prgm effect and costs'!$J$6)/('eTable 2. Prgm effect and costs'!$M$6)*$C$21</f>
        <v>19.676283290836583</v>
      </c>
      <c r="AC52" s="362">
        <f t="shared" si="31"/>
        <v>16319.452395748973</v>
      </c>
      <c r="AD52" s="370">
        <f>IF(H52/N52/I52/'eTable 2. Prgm effect and costs'!$L$6/D52&gt;1,"&gt;100%",H52/N52/I52/'eTable 2. Prgm effect and costs'!$L$6/D52)</f>
        <v>0.45802785785363931</v>
      </c>
      <c r="AE52" s="368">
        <f t="shared" si="32"/>
        <v>0.26060205705465689</v>
      </c>
      <c r="AF52" s="371">
        <f>H52/N52/D52/('eTable 2. Prgm effect and costs'!$J$6)/('eTable 2. Prgm effect and costs'!$M$6)*$C$21</f>
        <v>5.9431647126702805</v>
      </c>
      <c r="AG52" s="478"/>
    </row>
    <row r="53" spans="1:33" ht="15" customHeight="1" x14ac:dyDescent="0.2">
      <c r="A53" s="512"/>
      <c r="B53" s="358" t="s">
        <v>45</v>
      </c>
      <c r="C53" s="359">
        <f>'eTable1. Data inputs'!AC57</f>
        <v>6.0798200503663375</v>
      </c>
      <c r="D53" s="360">
        <f>'eTable1. Data inputs'!AF57</f>
        <v>1801.3481686022903</v>
      </c>
      <c r="E53" s="361">
        <f>'eTable1. Data inputs'!M57</f>
        <v>8577.9796682703418</v>
      </c>
      <c r="F53" s="361">
        <f>'eTable1. Data inputs'!N57</f>
        <v>9309.1768104401253</v>
      </c>
      <c r="G53" s="362">
        <f t="shared" si="19"/>
        <v>15451927.965746462</v>
      </c>
      <c r="H53" s="362">
        <f t="shared" si="20"/>
        <v>16769068.59868123</v>
      </c>
      <c r="I53" s="363">
        <f>'eTable1. Data inputs'!V57</f>
        <v>0.17399999999999999</v>
      </c>
      <c r="J53" s="364">
        <f t="shared" si="18"/>
        <v>313.43458133679849</v>
      </c>
      <c r="K53" s="364">
        <f>J53*'eTable 2. Prgm effect and costs'!$L$6</f>
        <v>178.33346869162673</v>
      </c>
      <c r="L53" s="364">
        <f t="shared" si="21"/>
        <v>135.10111264517175</v>
      </c>
      <c r="M53" s="361">
        <f>'eTable1. Data inputs'!T57</f>
        <v>60691.529951901961</v>
      </c>
      <c r="N53" s="361">
        <f>'eTable1. Data inputs'!U57</f>
        <v>213041.72026380175</v>
      </c>
      <c r="O53" s="361">
        <f t="shared" si="22"/>
        <v>8199493.2246397221</v>
      </c>
      <c r="P53" s="361">
        <f t="shared" si="13"/>
        <v>28782173.447481051</v>
      </c>
      <c r="Q53" s="362">
        <f t="shared" si="23"/>
        <v>7252434.7411067402</v>
      </c>
      <c r="R53" s="362">
        <f t="shared" si="24"/>
        <v>-12013104.848799821</v>
      </c>
      <c r="S53" s="362">
        <f t="shared" si="14"/>
        <v>4551.8647463926463</v>
      </c>
      <c r="T53" s="362">
        <f t="shared" si="15"/>
        <v>15978.129019785129</v>
      </c>
      <c r="U53" s="362">
        <f t="shared" si="25"/>
        <v>53681.532291702613</v>
      </c>
      <c r="V53" s="362">
        <f t="shared" si="26"/>
        <v>-88919.362791266729</v>
      </c>
      <c r="W53" s="365">
        <f t="shared" si="27"/>
        <v>0.53064531771156331</v>
      </c>
      <c r="X53" s="366">
        <f t="shared" si="28"/>
        <v>1.7163847400412309</v>
      </c>
      <c r="Y53" s="367">
        <f t="shared" si="29"/>
        <v>4551.8647463926463</v>
      </c>
      <c r="Z53" s="368" t="str">
        <f>IF(G53/M53/I53/'eTable 2. Prgm effect and costs'!$L$6/D53&gt;1,"&gt;100%",G53/M53/I53/'eTable 2. Prgm effect and costs'!$L$6/D53)</f>
        <v>&gt;100%</v>
      </c>
      <c r="AA53" s="368">
        <f t="shared" si="30"/>
        <v>0.81228358824964331</v>
      </c>
      <c r="AB53" s="369">
        <f>G53/M53/D53/('eTable 2. Prgm effect and costs'!$J$6)/('eTable 2. Prgm effect and costs'!$M$6)*$C$21</f>
        <v>18.524547399692942</v>
      </c>
      <c r="AC53" s="362">
        <f t="shared" si="31"/>
        <v>15978.129019785129</v>
      </c>
      <c r="AD53" s="370">
        <f>IF(H53/N53/I53/'eTable 2. Prgm effect and costs'!$L$6/D53&gt;1,"&gt;100%",H53/N53/I53/'eTable 2. Prgm effect and costs'!$L$6/D53)</f>
        <v>0.44137875378544739</v>
      </c>
      <c r="AE53" s="368">
        <f t="shared" si="32"/>
        <v>0.25112929094689251</v>
      </c>
      <c r="AF53" s="371">
        <f>H53/N53/D53/('eTable 2. Prgm effect and costs'!$J$6)/('eTable 2. Prgm effect and costs'!$M$6)*$C$21</f>
        <v>5.7271333816081595</v>
      </c>
      <c r="AG53" s="478"/>
    </row>
    <row r="54" spans="1:33" ht="15" customHeight="1" x14ac:dyDescent="0.2">
      <c r="A54" s="512"/>
      <c r="B54" s="358" t="s">
        <v>46</v>
      </c>
      <c r="C54" s="359">
        <f>'eTable1. Data inputs'!AC58</f>
        <v>3.1444837452769727</v>
      </c>
      <c r="D54" s="360">
        <f>'eTable1. Data inputs'!AF58</f>
        <v>27568.618826247523</v>
      </c>
      <c r="E54" s="361">
        <f>'eTable1. Data inputs'!M58</f>
        <v>9254.1101045809501</v>
      </c>
      <c r="F54" s="361">
        <f>'eTable1. Data inputs'!N58</f>
        <v>10042.941405595042</v>
      </c>
      <c r="G54" s="362">
        <f t="shared" si="19"/>
        <v>255123034.04931781</v>
      </c>
      <c r="H54" s="362">
        <f t="shared" si="20"/>
        <v>276870023.50518823</v>
      </c>
      <c r="I54" s="363">
        <f>'eTable1. Data inputs'!V58</f>
        <v>0.17399999999999999</v>
      </c>
      <c r="J54" s="364">
        <f t="shared" si="18"/>
        <v>4796.9396757670684</v>
      </c>
      <c r="K54" s="364">
        <f>J54*'eTable 2. Prgm effect and costs'!$L$6</f>
        <v>2729.2932637985045</v>
      </c>
      <c r="L54" s="364">
        <f t="shared" si="21"/>
        <v>2067.6464119685638</v>
      </c>
      <c r="M54" s="361">
        <f>'eTable1. Data inputs'!T58</f>
        <v>61328.445477781948</v>
      </c>
      <c r="N54" s="361">
        <f>'eTable1. Data inputs'!U58</f>
        <v>225559.96069265349</v>
      </c>
      <c r="O54" s="361">
        <f t="shared" si="22"/>
        <v>126805540.24374554</v>
      </c>
      <c r="P54" s="361">
        <f t="shared" si="13"/>
        <v>466378243.4099353</v>
      </c>
      <c r="Q54" s="362">
        <f t="shared" si="23"/>
        <v>128317493.80557227</v>
      </c>
      <c r="R54" s="362">
        <f t="shared" si="24"/>
        <v>-189508219.90474707</v>
      </c>
      <c r="S54" s="362">
        <f t="shared" si="14"/>
        <v>4599.633410833645</v>
      </c>
      <c r="T54" s="362">
        <f t="shared" si="15"/>
        <v>16916.997051949009</v>
      </c>
      <c r="U54" s="362">
        <f t="shared" si="25"/>
        <v>62059.689249964074</v>
      </c>
      <c r="V54" s="362">
        <f t="shared" si="26"/>
        <v>-91654.075284719584</v>
      </c>
      <c r="W54" s="365">
        <f t="shared" si="27"/>
        <v>0.49703681486961609</v>
      </c>
      <c r="X54" s="366">
        <f t="shared" si="28"/>
        <v>1.6844663698350715</v>
      </c>
      <c r="Y54" s="367">
        <f t="shared" si="29"/>
        <v>4599.633410833645</v>
      </c>
      <c r="Z54" s="368" t="str">
        <f>IF(G54/M54/I54/'eTable 2. Prgm effect and costs'!$L$6/D54&gt;1,"&gt;100%",G54/M54/I54/'eTable 2. Prgm effect and costs'!$L$6/D54)</f>
        <v>&gt;100%</v>
      </c>
      <c r="AA54" s="368">
        <f t="shared" si="30"/>
        <v>0.86720836337181717</v>
      </c>
      <c r="AB54" s="369">
        <f>G54/M54/D54/('eTable 2. Prgm effect and costs'!$J$6)/('eTable 2. Prgm effect and costs'!$M$6)*$C$21</f>
        <v>19.777135307274161</v>
      </c>
      <c r="AC54" s="362">
        <f t="shared" si="31"/>
        <v>16916.997051949009</v>
      </c>
      <c r="AD54" s="370">
        <f>IF(H54/N54/I54/'eTable 2. Prgm effect and costs'!$L$6/D54&gt;1,"&gt;100%",H54/N54/I54/'eTable 2. Prgm effect and costs'!$L$6/D54)</f>
        <v>0.44974228701872676</v>
      </c>
      <c r="AE54" s="368">
        <f t="shared" si="32"/>
        <v>0.25588785295893079</v>
      </c>
      <c r="AF54" s="371">
        <f>H54/N54/D54/('eTable 2. Prgm effect and costs'!$J$6)/('eTable 2. Prgm effect and costs'!$M$6)*$C$21</f>
        <v>5.8356548497524736</v>
      </c>
      <c r="AG54" s="478"/>
    </row>
    <row r="55" spans="1:33" ht="15" customHeight="1" x14ac:dyDescent="0.2">
      <c r="A55" s="512"/>
      <c r="B55" s="358" t="s">
        <v>47</v>
      </c>
      <c r="C55" s="359">
        <f>'eTable1. Data inputs'!AC59</f>
        <v>4.4692457364511107</v>
      </c>
      <c r="D55" s="360">
        <f>'eTable1. Data inputs'!AF59</f>
        <v>28530.769588990723</v>
      </c>
      <c r="E55" s="361">
        <f>'eTable1. Data inputs'!M59</f>
        <v>9568.592706650501</v>
      </c>
      <c r="F55" s="361">
        <f>'eTable1. Data inputs'!N59</f>
        <v>10384.230876972752</v>
      </c>
      <c r="G55" s="362">
        <f t="shared" si="19"/>
        <v>272999313.80434257</v>
      </c>
      <c r="H55" s="362">
        <f t="shared" si="20"/>
        <v>296270098.50979263</v>
      </c>
      <c r="I55" s="363">
        <f>'eTable1. Data inputs'!V59</f>
        <v>0.17399999999999999</v>
      </c>
      <c r="J55" s="364">
        <f t="shared" si="18"/>
        <v>4964.3539084843851</v>
      </c>
      <c r="K55" s="364">
        <f>J55*'eTable 2. Prgm effect and costs'!$L$6</f>
        <v>2824.5461893100814</v>
      </c>
      <c r="L55" s="364">
        <f t="shared" si="21"/>
        <v>2139.8077191743037</v>
      </c>
      <c r="M55" s="361">
        <f>'eTable1. Data inputs'!T59</f>
        <v>64689.571370478407</v>
      </c>
      <c r="N55" s="361">
        <f>'eTable1. Data inputs'!U59</f>
        <v>234213.16285086726</v>
      </c>
      <c r="O55" s="361">
        <f t="shared" si="22"/>
        <v>138423244.16862673</v>
      </c>
      <c r="P55" s="361">
        <f t="shared" si="13"/>
        <v>501171133.80051404</v>
      </c>
      <c r="Q55" s="362">
        <f t="shared" si="23"/>
        <v>134576069.63571584</v>
      </c>
      <c r="R55" s="362">
        <f t="shared" si="24"/>
        <v>-204901035.29072142</v>
      </c>
      <c r="S55" s="362">
        <f t="shared" si="14"/>
        <v>4851.7178527858787</v>
      </c>
      <c r="T55" s="362">
        <f t="shared" si="15"/>
        <v>17565.987213815042</v>
      </c>
      <c r="U55" s="362">
        <f t="shared" si="25"/>
        <v>62891.664718194988</v>
      </c>
      <c r="V55" s="362">
        <f t="shared" si="26"/>
        <v>-95756.751157897219</v>
      </c>
      <c r="W55" s="365">
        <f t="shared" si="27"/>
        <v>0.50704612491383061</v>
      </c>
      <c r="X55" s="366">
        <f t="shared" si="28"/>
        <v>1.6916021438591071</v>
      </c>
      <c r="Y55" s="367">
        <f t="shared" si="29"/>
        <v>4851.7178527858787</v>
      </c>
      <c r="Z55" s="368" t="str">
        <f>IF(G55/M55/I55/'eTable 2. Prgm effect and costs'!$L$6/D55&gt;1,"&gt;100%",G55/M55/I55/'eTable 2. Prgm effect and costs'!$L$6/D55)</f>
        <v>&gt;100%</v>
      </c>
      <c r="AA55" s="368">
        <f t="shared" si="30"/>
        <v>0.85008929479911166</v>
      </c>
      <c r="AB55" s="369">
        <f>G55/M55/D55/('eTable 2. Prgm effect and costs'!$J$6)/('eTable 2. Prgm effect and costs'!$M$6)*$C$21</f>
        <v>19.386726093298744</v>
      </c>
      <c r="AC55" s="362">
        <f t="shared" si="31"/>
        <v>17565.987213815042</v>
      </c>
      <c r="AD55" s="370">
        <f>IF(H55/N55/I55/'eTable 2. Prgm effect and costs'!$L$6/D55&gt;1,"&gt;100%",H55/N55/I55/'eTable 2. Prgm effect and costs'!$L$6/D55)</f>
        <v>0.44784511554677703</v>
      </c>
      <c r="AE55" s="368">
        <f t="shared" si="32"/>
        <v>0.2548084278110973</v>
      </c>
      <c r="AF55" s="371">
        <f>H55/N55/D55/('eTable 2. Prgm effect and costs'!$J$6)/('eTable 2. Prgm effect and costs'!$M$6)*$C$21</f>
        <v>5.8110380009022444</v>
      </c>
      <c r="AG55" s="478"/>
    </row>
    <row r="56" spans="1:33" ht="15" customHeight="1" x14ac:dyDescent="0.2">
      <c r="A56" s="512"/>
      <c r="B56" s="358" t="s">
        <v>52</v>
      </c>
      <c r="C56" s="359">
        <f>'eTable1. Data inputs'!AC60</f>
        <v>12.300944775438984</v>
      </c>
      <c r="D56" s="360">
        <f>'eTable1. Data inputs'!AF60</f>
        <v>8548.0540274080649</v>
      </c>
      <c r="E56" s="361">
        <f>'eTable1. Data inputs'!M60</f>
        <v>7700.671559639085</v>
      </c>
      <c r="F56" s="361">
        <f>'eTable1. Data inputs'!N60</f>
        <v>8357.0859200069499</v>
      </c>
      <c r="G56" s="362">
        <f t="shared" si="19"/>
        <v>65825756.539119624</v>
      </c>
      <c r="H56" s="362">
        <f t="shared" si="20"/>
        <v>71436821.955910638</v>
      </c>
      <c r="I56" s="363">
        <f>'eTable1. Data inputs'!V60</f>
        <v>0.17399999999999999</v>
      </c>
      <c r="J56" s="364">
        <f t="shared" si="18"/>
        <v>1487.3614007690032</v>
      </c>
      <c r="K56" s="364">
        <f>J56*'eTable 2. Prgm effect and costs'!$L$6</f>
        <v>846.25734871339841</v>
      </c>
      <c r="L56" s="364">
        <f t="shared" si="21"/>
        <v>641.10405205560483</v>
      </c>
      <c r="M56" s="361">
        <f>'eTable1. Data inputs'!T60</f>
        <v>53233.953602252455</v>
      </c>
      <c r="N56" s="361">
        <f>'eTable1. Data inputs'!U60</f>
        <v>191013.50134830095</v>
      </c>
      <c r="O56" s="361">
        <f t="shared" si="22"/>
        <v>34128503.361344106</v>
      </c>
      <c r="P56" s="361">
        <f t="shared" si="13"/>
        <v>122459529.71172448</v>
      </c>
      <c r="Q56" s="362">
        <f t="shared" si="23"/>
        <v>31697253.177775517</v>
      </c>
      <c r="R56" s="362">
        <f t="shared" si="24"/>
        <v>-51022707.755813837</v>
      </c>
      <c r="S56" s="362">
        <f t="shared" si="14"/>
        <v>3992.5465201689335</v>
      </c>
      <c r="T56" s="362">
        <f t="shared" si="15"/>
        <v>14326.012601122571</v>
      </c>
      <c r="U56" s="362">
        <f t="shared" si="25"/>
        <v>49441.667192935354</v>
      </c>
      <c r="V56" s="362">
        <f t="shared" si="26"/>
        <v>-79585.689081541612</v>
      </c>
      <c r="W56" s="365">
        <f t="shared" si="27"/>
        <v>0.51846731668115142</v>
      </c>
      <c r="X56" s="366">
        <f t="shared" si="28"/>
        <v>1.7142354091186198</v>
      </c>
      <c r="Y56" s="367">
        <f t="shared" si="29"/>
        <v>3992.5465201689335</v>
      </c>
      <c r="Z56" s="368" t="str">
        <f>IF(G56/M56/I56/'eTable 2. Prgm effect and costs'!$L$6/D56&gt;1,"&gt;100%",G56/M56/I56/'eTable 2. Prgm effect and costs'!$L$6/D56)</f>
        <v>&gt;100%</v>
      </c>
      <c r="AA56" s="368">
        <f t="shared" si="30"/>
        <v>0.83136288226958677</v>
      </c>
      <c r="AB56" s="369">
        <f>G56/M56/D56/('eTable 2. Prgm effect and costs'!$J$6)/('eTable 2. Prgm effect and costs'!$M$6)*$C$21</f>
        <v>18.959660568957784</v>
      </c>
      <c r="AC56" s="362">
        <f t="shared" si="31"/>
        <v>14326.012601122571</v>
      </c>
      <c r="AD56" s="370">
        <f>IF(H56/N56/I56/'eTable 2. Prgm effect and costs'!$L$6/D56&gt;1,"&gt;100%",H56/N56/I56/'eTable 2. Prgm effect and costs'!$L$6/D56)</f>
        <v>0.44193216027737275</v>
      </c>
      <c r="AE56" s="368">
        <f t="shared" si="32"/>
        <v>0.25144416015781551</v>
      </c>
      <c r="AF56" s="371">
        <f>H56/N56/D56/('eTable 2. Prgm effect and costs'!$J$6)/('eTable 2. Prgm effect and costs'!$M$6)*$C$21</f>
        <v>5.7343141368355521</v>
      </c>
      <c r="AG56" s="478"/>
    </row>
    <row r="57" spans="1:33" ht="15" customHeight="1" x14ac:dyDescent="0.2">
      <c r="A57" s="512"/>
      <c r="B57" s="358" t="s">
        <v>48</v>
      </c>
      <c r="C57" s="359">
        <f>'eTable1. Data inputs'!AC61</f>
        <v>3.4608373299402957</v>
      </c>
      <c r="D57" s="360">
        <f>'eTable1. Data inputs'!AF61</f>
        <v>22952.687503885161</v>
      </c>
      <c r="E57" s="361">
        <f>'eTable1. Data inputs'!M61</f>
        <v>8156.7170729006812</v>
      </c>
      <c r="F57" s="361">
        <f>'eTable1. Data inputs'!N61</f>
        <v>8852.0052927193556</v>
      </c>
      <c r="G57" s="362">
        <f t="shared" si="19"/>
        <v>187218578.03189421</v>
      </c>
      <c r="H57" s="362">
        <f t="shared" si="20"/>
        <v>203177311.26652485</v>
      </c>
      <c r="I57" s="363">
        <f>'eTable1. Data inputs'!V61</f>
        <v>0.17399999999999999</v>
      </c>
      <c r="J57" s="364">
        <f t="shared" si="18"/>
        <v>3993.7676256760178</v>
      </c>
      <c r="K57" s="364">
        <f>J57*'eTable 2. Prgm effect and costs'!$L$6</f>
        <v>2272.3160628846308</v>
      </c>
      <c r="L57" s="364">
        <f t="shared" si="21"/>
        <v>1721.451562791387</v>
      </c>
      <c r="M57" s="361">
        <f>'eTable1. Data inputs'!T61</f>
        <v>60008.577588090055</v>
      </c>
      <c r="N57" s="361">
        <f>'eTable1. Data inputs'!U61</f>
        <v>209156.3500258007</v>
      </c>
      <c r="O57" s="361">
        <f t="shared" si="22"/>
        <v>103301859.66990583</v>
      </c>
      <c r="P57" s="361">
        <f t="shared" si="13"/>
        <v>360052525.61965698</v>
      </c>
      <c r="Q57" s="362">
        <f t="shared" si="23"/>
        <v>83916718.361988381</v>
      </c>
      <c r="R57" s="362">
        <f t="shared" si="24"/>
        <v>-156875214.35313213</v>
      </c>
      <c r="S57" s="362">
        <f t="shared" si="14"/>
        <v>4500.6433191067536</v>
      </c>
      <c r="T57" s="362">
        <f t="shared" si="15"/>
        <v>15686.726251935052</v>
      </c>
      <c r="U57" s="362">
        <f t="shared" si="25"/>
        <v>48747.650050585697</v>
      </c>
      <c r="V57" s="362">
        <f t="shared" si="26"/>
        <v>-91129.612789542633</v>
      </c>
      <c r="W57" s="365">
        <f t="shared" si="27"/>
        <v>0.55177141475942371</v>
      </c>
      <c r="X57" s="366">
        <f t="shared" si="28"/>
        <v>1.7721099042763966</v>
      </c>
      <c r="Y57" s="367">
        <f t="shared" si="29"/>
        <v>4500.6433191067536</v>
      </c>
      <c r="Z57" s="368" t="str">
        <f>IF(G57/M57/I57/'eTable 2. Prgm effect and costs'!$L$6/D57&gt;1,"&gt;100%",G57/M57/I57/'eTable 2. Prgm effect and costs'!$L$6/D57)</f>
        <v>&gt;100%</v>
      </c>
      <c r="AA57" s="368">
        <f t="shared" si="30"/>
        <v>0.78118306100825252</v>
      </c>
      <c r="AB57" s="369">
        <f>G57/M57/D57/('eTable 2. Prgm effect and costs'!$J$6)/('eTable 2. Prgm effect and costs'!$M$6)*$C$21</f>
        <v>17.81528378859371</v>
      </c>
      <c r="AC57" s="362">
        <f t="shared" si="31"/>
        <v>15686.726251935052</v>
      </c>
      <c r="AD57" s="370">
        <f>IF(H57/N57/I57/'eTable 2. Prgm effect and costs'!$L$6/D57&gt;1,"&gt;100%",H57/N57/I57/'eTable 2. Prgm effect and costs'!$L$6/D57)</f>
        <v>0.42749930788581514</v>
      </c>
      <c r="AE57" s="368">
        <f t="shared" si="32"/>
        <v>0.24323236483158447</v>
      </c>
      <c r="AF57" s="371">
        <f>H57/N57/D57/('eTable 2. Prgm effect and costs'!$J$6)/('eTable 2. Prgm effect and costs'!$M$6)*$C$21</f>
        <v>5.5470398967082311</v>
      </c>
      <c r="AG57" s="478"/>
    </row>
    <row r="58" spans="1:33" ht="15" customHeight="1" x14ac:dyDescent="0.2">
      <c r="A58" s="513"/>
      <c r="B58" s="372" t="s">
        <v>49</v>
      </c>
      <c r="C58" s="373">
        <f>'eTable1. Data inputs'!AC62</f>
        <v>5.2295557056631727</v>
      </c>
      <c r="D58" s="374">
        <f>'eTable1. Data inputs'!AF62</f>
        <v>2258.2641353079916</v>
      </c>
      <c r="E58" s="74">
        <f>'eTable1. Data inputs'!M62</f>
        <v>8486.1975075080773</v>
      </c>
      <c r="F58" s="74">
        <f>'eTable1. Data inputs'!N62</f>
        <v>9209.5710296359812</v>
      </c>
      <c r="G58" s="375">
        <f t="shared" si="19"/>
        <v>19164075.476345561</v>
      </c>
      <c r="H58" s="375">
        <f t="shared" si="20"/>
        <v>20797643.957798429</v>
      </c>
      <c r="I58" s="376">
        <f>'eTable1. Data inputs'!V62</f>
        <v>0.17399999999999999</v>
      </c>
      <c r="J58" s="54">
        <f t="shared" si="18"/>
        <v>392.93795954359052</v>
      </c>
      <c r="K58" s="54">
        <f>J58*'eTable 2. Prgm effect and costs'!$L$6</f>
        <v>223.56814939549116</v>
      </c>
      <c r="L58" s="54">
        <f t="shared" si="21"/>
        <v>169.36981014809936</v>
      </c>
      <c r="M58" s="74">
        <f>'eTable1. Data inputs'!T62</f>
        <v>49998.647083947188</v>
      </c>
      <c r="N58" s="74">
        <f>'eTable1. Data inputs'!U62</f>
        <v>195551.45045299883</v>
      </c>
      <c r="O58" s="74">
        <f t="shared" si="22"/>
        <v>8468261.3642699569</v>
      </c>
      <c r="P58" s="74">
        <f t="shared" si="13"/>
        <v>33120512.037409872</v>
      </c>
      <c r="Q58" s="375">
        <f t="shared" si="23"/>
        <v>10695814.112075604</v>
      </c>
      <c r="R58" s="375">
        <f t="shared" si="24"/>
        <v>-12322868.079611443</v>
      </c>
      <c r="S58" s="375">
        <f t="shared" si="14"/>
        <v>3749.898531296039</v>
      </c>
      <c r="T58" s="375">
        <f t="shared" si="15"/>
        <v>14666.358783974913</v>
      </c>
      <c r="U58" s="375">
        <f t="shared" si="25"/>
        <v>63150.653016160511</v>
      </c>
      <c r="V58" s="375">
        <f t="shared" si="26"/>
        <v>-72757.170057852418</v>
      </c>
      <c r="W58" s="377">
        <f t="shared" si="27"/>
        <v>0.44188207120778822</v>
      </c>
      <c r="X58" s="378">
        <f t="shared" si="28"/>
        <v>1.592512695409942</v>
      </c>
      <c r="Y58" s="379">
        <f t="shared" si="29"/>
        <v>3749.898531296039</v>
      </c>
      <c r="Z58" s="380" t="str">
        <f>IF(G58/M58/I58/'eTable 2. Prgm effect and costs'!$L$6/D58&gt;1,"&gt;100%",G58/M58/I58/'eTable 2. Prgm effect and costs'!$L$6/D58)</f>
        <v>&gt;100%</v>
      </c>
      <c r="AA58" s="380">
        <f t="shared" si="30"/>
        <v>0.97545139494001643</v>
      </c>
      <c r="AB58" s="381">
        <f>G58/M58/D58/('eTable 2. Prgm effect and costs'!$J$6)/('eTable 2. Prgm effect and costs'!$M$6)*$C$21</f>
        <v>22.245673633023664</v>
      </c>
      <c r="AC58" s="375">
        <f t="shared" si="31"/>
        <v>14666.358783974913</v>
      </c>
      <c r="AD58" s="382">
        <f>IF(H58/N58/I58/'eTable 2. Prgm effect and costs'!$L$6/D58&gt;1,"&gt;100%",H58/N58/I58/'eTable 2. Prgm effect and costs'!$L$6/D58)</f>
        <v>0.47571096906121912</v>
      </c>
      <c r="AE58" s="380">
        <f t="shared" si="32"/>
        <v>0.27066313756931432</v>
      </c>
      <c r="AF58" s="383">
        <f>H58/N58/D58/('eTable 2. Prgm effect and costs'!$J$6)/('eTable 2. Prgm effect and costs'!$M$6)*$C$21</f>
        <v>6.1726128580987947</v>
      </c>
      <c r="AG58" s="478"/>
    </row>
    <row r="59" spans="1:33" ht="15" customHeight="1" x14ac:dyDescent="0.2">
      <c r="A59" s="321"/>
      <c r="B59" s="384"/>
      <c r="C59" s="385"/>
      <c r="D59" s="384"/>
      <c r="E59" s="185"/>
      <c r="F59" s="185"/>
      <c r="G59" s="185"/>
      <c r="H59" s="185"/>
      <c r="I59" s="363"/>
      <c r="J59" s="364"/>
      <c r="K59" s="364"/>
      <c r="L59" s="364"/>
      <c r="M59" s="185"/>
      <c r="N59" s="185"/>
      <c r="O59" s="185"/>
      <c r="P59" s="185"/>
      <c r="Q59" s="185"/>
      <c r="R59" s="185"/>
      <c r="S59" s="185"/>
      <c r="T59" s="185"/>
      <c r="U59" s="362"/>
      <c r="V59" s="362"/>
      <c r="W59" s="365"/>
      <c r="X59" s="366"/>
      <c r="Y59" s="367"/>
      <c r="Z59" s="185"/>
      <c r="AA59" s="185"/>
      <c r="AB59" s="185"/>
      <c r="AC59" s="362"/>
      <c r="AD59" s="386"/>
      <c r="AE59" s="386"/>
      <c r="AF59" s="186"/>
    </row>
    <row r="60" spans="1:33" ht="15" customHeight="1" x14ac:dyDescent="0.2">
      <c r="A60" s="514" t="s">
        <v>148</v>
      </c>
      <c r="B60" s="387" t="s">
        <v>68</v>
      </c>
      <c r="C60" s="388">
        <f>'eTable1. Data inputs'!AC11</f>
        <v>9.125437466750645</v>
      </c>
      <c r="D60" s="389">
        <f>'eTable1. Data inputs'!AG11</f>
        <v>1472116.4769835358</v>
      </c>
      <c r="E60" s="390">
        <f>'eTable1. Data inputs'!O11</f>
        <v>13236.559862080365</v>
      </c>
      <c r="F60" s="390">
        <f>'eTable1. Data inputs'!P11</f>
        <v>14396.832673271303</v>
      </c>
      <c r="G60" s="391">
        <f>E60*D60</f>
        <v>19485757871.547424</v>
      </c>
      <c r="H60" s="391">
        <f>F60*D60</f>
        <v>21193814594.697609</v>
      </c>
      <c r="I60" s="392">
        <f>'eTable1. Data inputs'!W11</f>
        <v>0.17399999999999999</v>
      </c>
      <c r="J60" s="393">
        <f>D60*I60</f>
        <v>256148.2669951352</v>
      </c>
      <c r="K60" s="393">
        <f>J60*'eTable 2. Prgm effect and costs'!$L$7</f>
        <v>85014.726545799189</v>
      </c>
      <c r="L60" s="393">
        <f>J60-K60</f>
        <v>171133.540449336</v>
      </c>
      <c r="M60" s="390">
        <f>'eTable1. Data inputs'!T11</f>
        <v>62781.1704323827</v>
      </c>
      <c r="N60" s="390">
        <f>'eTable1. Data inputs'!U11</f>
        <v>222800.12460956044</v>
      </c>
      <c r="O60" s="390">
        <f>M60*L60</f>
        <v>10743963969.646822</v>
      </c>
      <c r="P60" s="390">
        <f>L60*N60</f>
        <v>38128574136.987312</v>
      </c>
      <c r="Q60" s="391">
        <f t="shared" ref="Q60:Q91" si="33">G60-O60</f>
        <v>8741793901.9006023</v>
      </c>
      <c r="R60" s="391">
        <f t="shared" ref="R60:R91" si="34">H60-P60</f>
        <v>-16934759542.289703</v>
      </c>
      <c r="S60" s="391">
        <f>O60/D60</f>
        <v>7298.3110627644874</v>
      </c>
      <c r="T60" s="391">
        <f>P60/D60</f>
        <v>25900.514485861397</v>
      </c>
      <c r="U60" s="391">
        <f t="shared" ref="U60:U91" si="35">Q60/L60</f>
        <v>51081.710101641977</v>
      </c>
      <c r="V60" s="391">
        <f t="shared" ref="V60:V91" si="36">R60/L60</f>
        <v>-98956.402688947055</v>
      </c>
      <c r="W60" s="394">
        <f t="shared" ref="W60:W91" si="37">O60/G60</f>
        <v>0.55137521673380063</v>
      </c>
      <c r="X60" s="395">
        <f t="shared" ref="X60:X91" si="38">P60/H60</f>
        <v>1.7990425445415823</v>
      </c>
      <c r="Y60" s="396">
        <f t="shared" ref="Y60:Y91" si="39">O60/D60</f>
        <v>7298.3110627644874</v>
      </c>
      <c r="Z60" s="397" t="str">
        <f>IF(G60/M60/I60/'eTable 2. Prgm effect and costs'!$L$7/D60&gt;1,"&gt;100%",G60/M60/I60/'eTable 2. Prgm effect and costs'!$L$7/D60)</f>
        <v>&gt;100%</v>
      </c>
      <c r="AA60" s="397" t="str">
        <f t="shared" ref="AA60:AA91" si="40">IF(G60/M60/J60&gt;1,"&gt;100%",G60/M60/J60)</f>
        <v>&gt;100%</v>
      </c>
      <c r="AB60" s="398">
        <f>G60/M60/D60/('eTable 2. Prgm effect and costs'!$J$7)/('eTable 2. Prgm effect and costs'!$M$7)*$C$74</f>
        <v>17.828085198683858</v>
      </c>
      <c r="AC60" s="391">
        <f t="shared" ref="AC60:AC91" si="41">P60/D60</f>
        <v>25900.514485861397</v>
      </c>
      <c r="AD60" s="399" t="str">
        <f>IF(H60/N60/I60/'eTable 2. Prgm effect and costs'!$L$7/D60&gt;1,"&gt;100%",H60/N60/I60/'eTable 2. Prgm effect and costs'!$L$7/D60)</f>
        <v>&gt;100%</v>
      </c>
      <c r="AE60" s="397">
        <f t="shared" ref="AE60:AE91" si="42">IF(H60/N60/J60&gt;1,"&gt;100%",H60/N60/J60)</f>
        <v>0.37136611932993657</v>
      </c>
      <c r="AF60" s="400">
        <f>H60/N60/D60/('eTable 2. Prgm effect and costs'!$J$7)/('eTable 2. Prgm effect and costs'!$M$7)*$C$74</f>
        <v>5.4639977082241638</v>
      </c>
    </row>
    <row r="61" spans="1:33" ht="15" customHeight="1" x14ac:dyDescent="0.2">
      <c r="A61" s="512"/>
      <c r="B61" s="358" t="s">
        <v>11</v>
      </c>
      <c r="C61" s="359">
        <f>'eTable1. Data inputs'!AC12</f>
        <v>7.925461613828757</v>
      </c>
      <c r="D61" s="360">
        <f>'eTable1. Data inputs'!AG12</f>
        <v>26804.203849082805</v>
      </c>
      <c r="E61" s="361">
        <f>'eTable1. Data inputs'!O12</f>
        <v>11100.402838430615</v>
      </c>
      <c r="F61" s="361">
        <f>'eTable1. Data inputs'!P12</f>
        <v>12073.427230032126</v>
      </c>
      <c r="G61" s="362">
        <f t="shared" ref="G61:G91" si="43">E61*D61</f>
        <v>297537460.4882316</v>
      </c>
      <c r="H61" s="362">
        <f t="shared" ref="H61:H91" si="44">F61*D61</f>
        <v>323618604.63084829</v>
      </c>
      <c r="I61" s="363">
        <f>'eTable1. Data inputs'!W12</f>
        <v>0.17399999999999999</v>
      </c>
      <c r="J61" s="364">
        <f t="shared" ref="J61:J111" si="45">D61*I61</f>
        <v>4663.9314697404079</v>
      </c>
      <c r="K61" s="364">
        <f>J61*'eTable 2. Prgm effect and costs'!$L$7</f>
        <v>1547.9427722845321</v>
      </c>
      <c r="L61" s="364">
        <f t="shared" ref="L61:L91" si="46">J61-K61</f>
        <v>3115.9886974558758</v>
      </c>
      <c r="M61" s="361">
        <f>'eTable1. Data inputs'!T12</f>
        <v>51881.100368953565</v>
      </c>
      <c r="N61" s="361">
        <f>'eTable1. Data inputs'!U12</f>
        <v>193668.88235457661</v>
      </c>
      <c r="O61" s="361">
        <f t="shared" ref="O61:O91" si="47">M61*L61</f>
        <v>161660922.36123317</v>
      </c>
      <c r="P61" s="361">
        <f t="shared" ref="P61:P124" si="48">L61*N61</f>
        <v>603470048.46577239</v>
      </c>
      <c r="Q61" s="362">
        <f t="shared" si="33"/>
        <v>135876538.12699842</v>
      </c>
      <c r="R61" s="362">
        <f t="shared" si="34"/>
        <v>-279851443.8349241</v>
      </c>
      <c r="S61" s="362">
        <f t="shared" ref="S61:S111" si="49">O61/D61</f>
        <v>6031.1779178908509</v>
      </c>
      <c r="T61" s="362">
        <f t="shared" ref="T61:T111" si="50">P61/D61</f>
        <v>22514.007573719526</v>
      </c>
      <c r="U61" s="362">
        <f t="shared" si="35"/>
        <v>43606.235875610881</v>
      </c>
      <c r="V61" s="362">
        <f t="shared" si="36"/>
        <v>-89811.443816665822</v>
      </c>
      <c r="W61" s="365">
        <f t="shared" si="37"/>
        <v>0.54332964358828117</v>
      </c>
      <c r="X61" s="366">
        <f t="shared" si="38"/>
        <v>1.8647569695634483</v>
      </c>
      <c r="Y61" s="367">
        <f t="shared" si="39"/>
        <v>6031.1779178908509</v>
      </c>
      <c r="Z61" s="368" t="str">
        <f>IF(G61/M61/I61/'eTable 2. Prgm effect and costs'!$L$7/D61&gt;1,"&gt;100%",G61/M61/I61/'eTable 2. Prgm effect and costs'!$L$7/D61)</f>
        <v>&gt;100%</v>
      </c>
      <c r="AA61" s="368" t="str">
        <f t="shared" si="40"/>
        <v>&gt;100%</v>
      </c>
      <c r="AB61" s="401">
        <f>G61/M61/D61/('eTable 2. Prgm effect and costs'!$J$7)/('eTable 2. Prgm effect and costs'!$M$7)*$C$74</f>
        <v>18.092081770936513</v>
      </c>
      <c r="AC61" s="362">
        <f t="shared" si="41"/>
        <v>22514.007573719526</v>
      </c>
      <c r="AD61" s="370" t="str">
        <f>IF(H61/N61/I61/'eTable 2. Prgm effect and costs'!$L$7/D61&gt;1,"&gt;100%",H61/N61/I61/'eTable 2. Prgm effect and costs'!$L$7/D61)</f>
        <v>&gt;100%</v>
      </c>
      <c r="AE61" s="368">
        <f t="shared" si="42"/>
        <v>0.35827909973291017</v>
      </c>
      <c r="AF61" s="371">
        <f>H61/N61/D61/('eTable 2. Prgm effect and costs'!$J$7)/('eTable 2. Prgm effect and costs'!$M$7)*$C$74</f>
        <v>5.2714452879477554</v>
      </c>
    </row>
    <row r="62" spans="1:33" ht="15" customHeight="1" x14ac:dyDescent="0.2">
      <c r="A62" s="512"/>
      <c r="B62" s="358" t="s">
        <v>12</v>
      </c>
      <c r="C62" s="359">
        <f>'eTable1. Data inputs'!AC13</f>
        <v>13.012140412051114</v>
      </c>
      <c r="D62" s="360">
        <f>'eTable1. Data inputs'!AG13</f>
        <v>2884.8179573089205</v>
      </c>
      <c r="E62" s="361">
        <f>'eTable1. Data inputs'!O13</f>
        <v>16365.431830998148</v>
      </c>
      <c r="F62" s="361">
        <f>'eTable1. Data inputs'!P13</f>
        <v>17799.971151996731</v>
      </c>
      <c r="G62" s="362">
        <f t="shared" si="43"/>
        <v>47211291.625178464</v>
      </c>
      <c r="H62" s="362">
        <f t="shared" si="44"/>
        <v>51349676.418860927</v>
      </c>
      <c r="I62" s="363">
        <f>'eTable1. Data inputs'!W13</f>
        <v>0.17399999999999999</v>
      </c>
      <c r="J62" s="364">
        <f t="shared" si="45"/>
        <v>501.95832457175214</v>
      </c>
      <c r="K62" s="364">
        <f>J62*'eTable 2. Prgm effect and costs'!$L$7</f>
        <v>166.59823703459017</v>
      </c>
      <c r="L62" s="364">
        <f t="shared" si="46"/>
        <v>335.36008753716197</v>
      </c>
      <c r="M62" s="361">
        <f>'eTable1. Data inputs'!T13</f>
        <v>60613.612598368607</v>
      </c>
      <c r="N62" s="361">
        <f>'eTable1. Data inputs'!U13</f>
        <v>229574.79959808153</v>
      </c>
      <c r="O62" s="361">
        <f t="shared" si="47"/>
        <v>20327386.426932521</v>
      </c>
      <c r="P62" s="361">
        <f t="shared" si="48"/>
        <v>76990224.889539033</v>
      </c>
      <c r="Q62" s="362">
        <f t="shared" si="33"/>
        <v>26883905.198245943</v>
      </c>
      <c r="R62" s="362">
        <f t="shared" si="34"/>
        <v>-25640548.470678106</v>
      </c>
      <c r="S62" s="362">
        <f t="shared" si="49"/>
        <v>7046.3324645603498</v>
      </c>
      <c r="T62" s="362">
        <f t="shared" si="50"/>
        <v>26688.070453276974</v>
      </c>
      <c r="U62" s="362">
        <f t="shared" si="35"/>
        <v>80164.295625271392</v>
      </c>
      <c r="V62" s="362">
        <f t="shared" si="36"/>
        <v>-76456.768183055843</v>
      </c>
      <c r="W62" s="365">
        <f t="shared" si="37"/>
        <v>0.43056196361489996</v>
      </c>
      <c r="X62" s="366">
        <f t="shared" si="38"/>
        <v>1.499332230675172</v>
      </c>
      <c r="Y62" s="367">
        <f t="shared" si="39"/>
        <v>7046.3324645603498</v>
      </c>
      <c r="Z62" s="368" t="str">
        <f>IF(G62/M62/I62/'eTable 2. Prgm effect and costs'!$L$7/D62&gt;1,"&gt;100%",G62/M62/I62/'eTable 2. Prgm effect and costs'!$L$7/D62)</f>
        <v>&gt;100%</v>
      </c>
      <c r="AA62" s="368" t="str">
        <f t="shared" si="40"/>
        <v>&gt;100%</v>
      </c>
      <c r="AB62" s="401">
        <f>G62/M62/D62/('eTable 2. Prgm effect and costs'!$J$7)/('eTable 2. Prgm effect and costs'!$M$7)*$C$74</f>
        <v>22.830545127216624</v>
      </c>
      <c r="AC62" s="362">
        <f t="shared" si="41"/>
        <v>26688.070453276974</v>
      </c>
      <c r="AD62" s="370" t="str">
        <f>IF(H62/N62/I62/'eTable 2. Prgm effect and costs'!$L$7/D62&gt;1,"&gt;100%",H62/N62/I62/'eTable 2. Prgm effect and costs'!$L$7/D62)</f>
        <v>&gt;100%</v>
      </c>
      <c r="AE62" s="368">
        <f t="shared" si="42"/>
        <v>0.44560067115678881</v>
      </c>
      <c r="AF62" s="371">
        <f>H62/N62/D62/('eTable 2. Prgm effect and costs'!$J$7)/('eTable 2. Prgm effect and costs'!$M$7)*$C$74</f>
        <v>6.5562282589939338</v>
      </c>
    </row>
    <row r="63" spans="1:33" ht="15" customHeight="1" x14ac:dyDescent="0.2">
      <c r="A63" s="512"/>
      <c r="B63" s="358" t="s">
        <v>13</v>
      </c>
      <c r="C63" s="359">
        <f>'eTable1. Data inputs'!AC14</f>
        <v>8.1462679071309392</v>
      </c>
      <c r="D63" s="360">
        <f>'eTable1. Data inputs'!AG14</f>
        <v>37705.7682480476</v>
      </c>
      <c r="E63" s="361">
        <f>'eTable1. Data inputs'!O14</f>
        <v>13724.643530526115</v>
      </c>
      <c r="F63" s="361">
        <f>'eTable1. Data inputs'!P14</f>
        <v>14927.700132670643</v>
      </c>
      <c r="G63" s="362">
        <f t="shared" si="43"/>
        <v>517498228.24908346</v>
      </c>
      <c r="H63" s="362">
        <f t="shared" si="44"/>
        <v>562860401.67882872</v>
      </c>
      <c r="I63" s="363">
        <f>'eTable1. Data inputs'!W14</f>
        <v>0.17399999999999999</v>
      </c>
      <c r="J63" s="364">
        <f t="shared" si="45"/>
        <v>6560.8036751602822</v>
      </c>
      <c r="K63" s="364">
        <f>J63*'eTable 2. Prgm effect and costs'!$L$7</f>
        <v>2177.5081163247492</v>
      </c>
      <c r="L63" s="364">
        <f t="shared" si="46"/>
        <v>4383.2955588355326</v>
      </c>
      <c r="M63" s="361">
        <f>'eTable1. Data inputs'!T14</f>
        <v>59969.068949664936</v>
      </c>
      <c r="N63" s="361">
        <f>'eTable1. Data inputs'!U14</f>
        <v>220620.85303840754</v>
      </c>
      <c r="O63" s="361">
        <f t="shared" si="47"/>
        <v>262862153.59456816</v>
      </c>
      <c r="P63" s="361">
        <f t="shared" si="48"/>
        <v>967046405.30975854</v>
      </c>
      <c r="Q63" s="362">
        <f t="shared" si="33"/>
        <v>254636074.6545153</v>
      </c>
      <c r="R63" s="362">
        <f t="shared" si="34"/>
        <v>-404186003.63092983</v>
      </c>
      <c r="S63" s="362">
        <f t="shared" si="49"/>
        <v>6971.404265398548</v>
      </c>
      <c r="T63" s="362">
        <f t="shared" si="50"/>
        <v>25647.174165714874</v>
      </c>
      <c r="U63" s="362">
        <f t="shared" si="35"/>
        <v>58092.380775290905</v>
      </c>
      <c r="V63" s="362">
        <f t="shared" si="36"/>
        <v>-92210.529316509506</v>
      </c>
      <c r="W63" s="365">
        <f t="shared" si="37"/>
        <v>0.50794792956865298</v>
      </c>
      <c r="X63" s="366">
        <f t="shared" si="38"/>
        <v>1.7180928031628713</v>
      </c>
      <c r="Y63" s="367">
        <f t="shared" si="39"/>
        <v>6971.404265398548</v>
      </c>
      <c r="Z63" s="368" t="str">
        <f>IF(G63/M63/I63/'eTable 2. Prgm effect and costs'!$L$7/D63&gt;1,"&gt;100%",G63/M63/I63/'eTable 2. Prgm effect and costs'!$L$7/D63)</f>
        <v>&gt;100%</v>
      </c>
      <c r="AA63" s="368" t="str">
        <f t="shared" si="40"/>
        <v>&gt;100%</v>
      </c>
      <c r="AB63" s="401">
        <f>G63/M63/D63/('eTable 2. Prgm effect and costs'!$J$7)/('eTable 2. Prgm effect and costs'!$M$7)*$C$74</f>
        <v>19.352307132584503</v>
      </c>
      <c r="AC63" s="362">
        <f t="shared" si="41"/>
        <v>25647.174165714874</v>
      </c>
      <c r="AD63" s="370" t="str">
        <f>IF(H63/N63/I63/'eTable 2. Prgm effect and costs'!$L$7/D63&gt;1,"&gt;100%",H63/N63/I63/'eTable 2. Prgm effect and costs'!$L$7/D63)</f>
        <v>&gt;100%</v>
      </c>
      <c r="AE63" s="368">
        <f t="shared" si="42"/>
        <v>0.38886342288724862</v>
      </c>
      <c r="AF63" s="371">
        <f>H63/N63/D63/('eTable 2. Prgm effect and costs'!$J$7)/('eTable 2. Prgm effect and costs'!$M$7)*$C$74</f>
        <v>5.7214396814169746</v>
      </c>
    </row>
    <row r="64" spans="1:33" ht="15" customHeight="1" x14ac:dyDescent="0.2">
      <c r="A64" s="512"/>
      <c r="B64" s="358" t="s">
        <v>14</v>
      </c>
      <c r="C64" s="359">
        <f>'eTable1. Data inputs'!AC15</f>
        <v>14.608390879405409</v>
      </c>
      <c r="D64" s="360">
        <f>'eTable1. Data inputs'!AG15</f>
        <v>18140.948861135326</v>
      </c>
      <c r="E64" s="361">
        <f>'eTable1. Data inputs'!O15</f>
        <v>11385.112358417446</v>
      </c>
      <c r="F64" s="361">
        <f>'eTable1. Data inputs'!P15</f>
        <v>12383.093439564425</v>
      </c>
      <c r="G64" s="362">
        <f t="shared" si="43"/>
        <v>206536741.07233068</v>
      </c>
      <c r="H64" s="362">
        <f t="shared" si="44"/>
        <v>224641064.82979858</v>
      </c>
      <c r="I64" s="363">
        <f>'eTable1. Data inputs'!W15</f>
        <v>0.17399999999999999</v>
      </c>
      <c r="J64" s="364">
        <f t="shared" si="45"/>
        <v>3156.5251018375466</v>
      </c>
      <c r="K64" s="364">
        <f>J64*'eTable 2. Prgm effect and costs'!$L$7</f>
        <v>1047.6397967305652</v>
      </c>
      <c r="L64" s="364">
        <f t="shared" si="46"/>
        <v>2108.8853051069814</v>
      </c>
      <c r="M64" s="361">
        <f>'eTable1. Data inputs'!T15</f>
        <v>55375.612555857777</v>
      </c>
      <c r="N64" s="361">
        <f>'eTable1. Data inputs'!U15</f>
        <v>195644.60020726454</v>
      </c>
      <c r="O64" s="361">
        <f t="shared" si="47"/>
        <v>116780815.58034612</v>
      </c>
      <c r="P64" s="361">
        <f t="shared" si="48"/>
        <v>412592022.40063047</v>
      </c>
      <c r="Q64" s="362">
        <f t="shared" si="33"/>
        <v>89755925.491984561</v>
      </c>
      <c r="R64" s="362">
        <f t="shared" si="34"/>
        <v>-187950957.57083189</v>
      </c>
      <c r="S64" s="362">
        <f t="shared" si="49"/>
        <v>6437.4149596184661</v>
      </c>
      <c r="T64" s="362">
        <f t="shared" si="50"/>
        <v>22743.684774094501</v>
      </c>
      <c r="U64" s="362">
        <f t="shared" si="35"/>
        <v>42560.837839131011</v>
      </c>
      <c r="V64" s="362">
        <f t="shared" si="36"/>
        <v>-89123.36631853829</v>
      </c>
      <c r="W64" s="365">
        <f t="shared" si="37"/>
        <v>0.56542392880813697</v>
      </c>
      <c r="X64" s="366">
        <f t="shared" si="38"/>
        <v>1.8366723052761289</v>
      </c>
      <c r="Y64" s="367">
        <f t="shared" si="39"/>
        <v>6437.4149596184661</v>
      </c>
      <c r="Z64" s="368" t="str">
        <f>IF(G64/M64/I64/'eTable 2. Prgm effect and costs'!$L$7/D64&gt;1,"&gt;100%",G64/M64/I64/'eTable 2. Prgm effect and costs'!$L$7/D64)</f>
        <v>&gt;100%</v>
      </c>
      <c r="AA64" s="368" t="str">
        <f t="shared" si="40"/>
        <v>&gt;100%</v>
      </c>
      <c r="AB64" s="401">
        <f>G64/M64/D64/('eTable 2. Prgm effect and costs'!$J$7)/('eTable 2. Prgm effect and costs'!$M$7)*$C$74</f>
        <v>17.385122630189461</v>
      </c>
      <c r="AC64" s="362">
        <f t="shared" si="41"/>
        <v>22743.684774094501</v>
      </c>
      <c r="AD64" s="370" t="str">
        <f>IF(H64/N64/I64/'eTable 2. Prgm effect and costs'!$L$7/D64&gt;1,"&gt;100%",H64/N64/I64/'eTable 2. Prgm effect and costs'!$L$7/D64)</f>
        <v>&gt;100%</v>
      </c>
      <c r="AE64" s="368">
        <f t="shared" si="42"/>
        <v>0.36375756652758917</v>
      </c>
      <c r="AF64" s="371">
        <f>H64/N64/D64/('eTable 2. Prgm effect and costs'!$J$7)/('eTable 2. Prgm effect and costs'!$M$7)*$C$74</f>
        <v>5.3520512680105545</v>
      </c>
    </row>
    <row r="65" spans="1:32" ht="15" customHeight="1" x14ac:dyDescent="0.2">
      <c r="A65" s="512"/>
      <c r="B65" s="358" t="s">
        <v>15</v>
      </c>
      <c r="C65" s="359">
        <f>'eTable1. Data inputs'!AC16</f>
        <v>8.2443612050602972</v>
      </c>
      <c r="D65" s="360">
        <f>'eTable1. Data inputs'!AG16</f>
        <v>184774.30117663115</v>
      </c>
      <c r="E65" s="361">
        <f>'eTable1. Data inputs'!O16</f>
        <v>16126.452379500901</v>
      </c>
      <c r="F65" s="361">
        <f>'eTable1. Data inputs'!P16</f>
        <v>17540.043556654353</v>
      </c>
      <c r="G65" s="362">
        <f t="shared" si="43"/>
        <v>2979753968.8804994</v>
      </c>
      <c r="H65" s="362">
        <f t="shared" si="44"/>
        <v>3240949290.7884803</v>
      </c>
      <c r="I65" s="363">
        <f>'eTable1. Data inputs'!W16</f>
        <v>0.17399999999999999</v>
      </c>
      <c r="J65" s="364">
        <f t="shared" si="45"/>
        <v>32150.728404733818</v>
      </c>
      <c r="K65" s="364">
        <f>J65*'eTable 2. Prgm effect and costs'!$L$7</f>
        <v>10670.715892950449</v>
      </c>
      <c r="L65" s="364">
        <f t="shared" si="46"/>
        <v>21480.012511783367</v>
      </c>
      <c r="M65" s="361">
        <f>'eTable1. Data inputs'!T16</f>
        <v>75761.672153068794</v>
      </c>
      <c r="N65" s="361">
        <f>'eTable1. Data inputs'!U16</f>
        <v>256406.60812720592</v>
      </c>
      <c r="O65" s="361">
        <f t="shared" si="47"/>
        <v>1627361665.7615471</v>
      </c>
      <c r="P65" s="361">
        <f t="shared" si="48"/>
        <v>5507617150.6763182</v>
      </c>
      <c r="Q65" s="362">
        <f t="shared" si="33"/>
        <v>1352392303.1189523</v>
      </c>
      <c r="R65" s="362">
        <f t="shared" si="34"/>
        <v>-2266667859.8878379</v>
      </c>
      <c r="S65" s="362">
        <f t="shared" si="49"/>
        <v>8807.2943877942453</v>
      </c>
      <c r="T65" s="362">
        <f t="shared" si="50"/>
        <v>29807.268194787684</v>
      </c>
      <c r="U65" s="362">
        <f t="shared" si="35"/>
        <v>62960.498853390593</v>
      </c>
      <c r="V65" s="362">
        <f t="shared" si="36"/>
        <v>-105524.51301620071</v>
      </c>
      <c r="W65" s="365">
        <f t="shared" si="37"/>
        <v>0.54613960842309095</v>
      </c>
      <c r="X65" s="366">
        <f t="shared" si="38"/>
        <v>1.6993839324577606</v>
      </c>
      <c r="Y65" s="367">
        <f t="shared" si="39"/>
        <v>8807.2943877942453</v>
      </c>
      <c r="Z65" s="368" t="str">
        <f>IF(G65/M65/I65/'eTable 2. Prgm effect and costs'!$L$7/D65&gt;1,"&gt;100%",G65/M65/I65/'eTable 2. Prgm effect and costs'!$L$7/D65)</f>
        <v>&gt;100%</v>
      </c>
      <c r="AA65" s="368" t="str">
        <f t="shared" si="40"/>
        <v>&gt;100%</v>
      </c>
      <c r="AB65" s="401">
        <f>G65/M65/D65/('eTable 2. Prgm effect and costs'!$J$7)/('eTable 2. Prgm effect and costs'!$M$7)*$C$74</f>
        <v>17.998995474354537</v>
      </c>
      <c r="AC65" s="362">
        <f t="shared" si="41"/>
        <v>29807.268194787684</v>
      </c>
      <c r="AD65" s="370" t="str">
        <f>IF(H65/N65/I65/'eTable 2. Prgm effect and costs'!$L$7/D65&gt;1,"&gt;100%",H65/N65/I65/'eTable 2. Prgm effect and costs'!$L$7/D65)</f>
        <v>&gt;100%</v>
      </c>
      <c r="AE65" s="368">
        <f t="shared" si="42"/>
        <v>0.39314450108375859</v>
      </c>
      <c r="AF65" s="371">
        <f>H65/N65/D65/('eTable 2. Prgm effect and costs'!$J$7)/('eTable 2. Prgm effect and costs'!$M$7)*$C$74</f>
        <v>5.7844281993158742</v>
      </c>
    </row>
    <row r="66" spans="1:32" ht="15" customHeight="1" x14ac:dyDescent="0.2">
      <c r="A66" s="512"/>
      <c r="B66" s="358" t="s">
        <v>16</v>
      </c>
      <c r="C66" s="359">
        <f>'eTable1. Data inputs'!AC17</f>
        <v>8.2080437374589241</v>
      </c>
      <c r="D66" s="360">
        <f>'eTable1. Data inputs'!AG17</f>
        <v>21332.804304533365</v>
      </c>
      <c r="E66" s="361">
        <f>'eTable1. Data inputs'!O17</f>
        <v>13804.156859684073</v>
      </c>
      <c r="F66" s="361">
        <f>'eTable1. Data inputs'!P17</f>
        <v>15014.18333579212</v>
      </c>
      <c r="G66" s="362">
        <f t="shared" si="43"/>
        <v>294481376.87672216</v>
      </c>
      <c r="H66" s="362">
        <f t="shared" si="44"/>
        <v>320294634.89483929</v>
      </c>
      <c r="I66" s="363">
        <f>'eTable1. Data inputs'!W17</f>
        <v>0.17399999999999999</v>
      </c>
      <c r="J66" s="364">
        <f t="shared" si="45"/>
        <v>3711.9079489888054</v>
      </c>
      <c r="K66" s="364">
        <f>J66*'eTable 2. Prgm effect and costs'!$L$7</f>
        <v>1231.9694485868019</v>
      </c>
      <c r="L66" s="364">
        <f t="shared" si="46"/>
        <v>2479.9385004020032</v>
      </c>
      <c r="M66" s="361">
        <f>'eTable1. Data inputs'!T17</f>
        <v>62922.583182842551</v>
      </c>
      <c r="N66" s="361">
        <f>'eTable1. Data inputs'!U17</f>
        <v>228939.63137535178</v>
      </c>
      <c r="O66" s="361">
        <f t="shared" si="47"/>
        <v>156044136.57987887</v>
      </c>
      <c r="P66" s="361">
        <f t="shared" si="48"/>
        <v>567756206.11557734</v>
      </c>
      <c r="Q66" s="362">
        <f t="shared" si="33"/>
        <v>138437240.29684329</v>
      </c>
      <c r="R66" s="362">
        <f t="shared" si="34"/>
        <v>-247461571.22073805</v>
      </c>
      <c r="S66" s="362">
        <f t="shared" si="49"/>
        <v>7314.750295005445</v>
      </c>
      <c r="T66" s="362">
        <f t="shared" si="50"/>
        <v>26614.232147384642</v>
      </c>
      <c r="U66" s="362">
        <f t="shared" si="35"/>
        <v>55822.852169278522</v>
      </c>
      <c r="V66" s="362">
        <f t="shared" si="36"/>
        <v>-99785.36612122599</v>
      </c>
      <c r="W66" s="365">
        <f t="shared" si="37"/>
        <v>0.52989475339625003</v>
      </c>
      <c r="X66" s="366">
        <f t="shared" si="38"/>
        <v>1.7726060453743968</v>
      </c>
      <c r="Y66" s="367">
        <f t="shared" si="39"/>
        <v>7314.750295005445</v>
      </c>
      <c r="Z66" s="368" t="str">
        <f>IF(G66/M66/I66/'eTable 2. Prgm effect and costs'!$L$7/D66&gt;1,"&gt;100%",G66/M66/I66/'eTable 2. Prgm effect and costs'!$L$7/D66)</f>
        <v>&gt;100%</v>
      </c>
      <c r="AA66" s="368" t="str">
        <f t="shared" si="40"/>
        <v>&gt;100%</v>
      </c>
      <c r="AB66" s="401">
        <f>G66/M66/D66/('eTable 2. Prgm effect and costs'!$J$7)/('eTable 2. Prgm effect and costs'!$M$7)*$C$74</f>
        <v>18.55078631628237</v>
      </c>
      <c r="AC66" s="362">
        <f t="shared" si="41"/>
        <v>26614.232147384642</v>
      </c>
      <c r="AD66" s="370" t="str">
        <f>IF(H66/N66/I66/'eTable 2. Prgm effect and costs'!$L$7/D66&gt;1,"&gt;100%",H66/N66/I66/'eTable 2. Prgm effect and costs'!$L$7/D66)</f>
        <v>&gt;100%</v>
      </c>
      <c r="AE66" s="368">
        <f t="shared" si="42"/>
        <v>0.37690464275425067</v>
      </c>
      <c r="AF66" s="371">
        <f>H66/N66/D66/('eTable 2. Prgm effect and costs'!$J$7)/('eTable 2. Prgm effect and costs'!$M$7)*$C$74</f>
        <v>5.5454873157090931</v>
      </c>
    </row>
    <row r="67" spans="1:32" ht="15" customHeight="1" x14ac:dyDescent="0.2">
      <c r="A67" s="512"/>
      <c r="B67" s="358" t="s">
        <v>17</v>
      </c>
      <c r="C67" s="359">
        <f>'eTable1. Data inputs'!AC18</f>
        <v>9.2761142921154942</v>
      </c>
      <c r="D67" s="360">
        <f>'eTable1. Data inputs'!AG18</f>
        <v>9561.015089626304</v>
      </c>
      <c r="E67" s="361">
        <f>'eTable1. Data inputs'!O18</f>
        <v>14258.756220201245</v>
      </c>
      <c r="F67" s="361">
        <f>'eTable1. Data inputs'!P18</f>
        <v>15508.631364202518</v>
      </c>
      <c r="G67" s="362">
        <f t="shared" si="43"/>
        <v>136328183.38064703</v>
      </c>
      <c r="H67" s="362">
        <f t="shared" si="44"/>
        <v>148278258.49259204</v>
      </c>
      <c r="I67" s="363">
        <f>'eTable1. Data inputs'!W18</f>
        <v>0.17399999999999999</v>
      </c>
      <c r="J67" s="364">
        <f t="shared" si="45"/>
        <v>1663.6166255949768</v>
      </c>
      <c r="K67" s="364">
        <f>J67*'eTable 2. Prgm effect and costs'!$L$7</f>
        <v>552.14862142591903</v>
      </c>
      <c r="L67" s="364">
        <f t="shared" si="46"/>
        <v>1111.4680041690576</v>
      </c>
      <c r="M67" s="361">
        <f>'eTable1. Data inputs'!T18</f>
        <v>64731.785323180389</v>
      </c>
      <c r="N67" s="361">
        <f>'eTable1. Data inputs'!U18</f>
        <v>223183.75605657831</v>
      </c>
      <c r="O67" s="361">
        <f t="shared" si="47"/>
        <v>71947308.239455208</v>
      </c>
      <c r="P67" s="361">
        <f t="shared" si="48"/>
        <v>248061603.90715891</v>
      </c>
      <c r="Q67" s="362">
        <f t="shared" si="33"/>
        <v>64380875.141191825</v>
      </c>
      <c r="R67" s="362">
        <f t="shared" si="34"/>
        <v>-99783345.414566875</v>
      </c>
      <c r="S67" s="362">
        <f t="shared" si="49"/>
        <v>7525.0700438197191</v>
      </c>
      <c r="T67" s="362">
        <f t="shared" si="50"/>
        <v>25945.111641577223</v>
      </c>
      <c r="U67" s="362">
        <f t="shared" si="35"/>
        <v>57924.182162421748</v>
      </c>
      <c r="V67" s="362">
        <f t="shared" si="36"/>
        <v>-89776.174429029736</v>
      </c>
      <c r="W67" s="365">
        <f t="shared" si="37"/>
        <v>0.52775080291775345</v>
      </c>
      <c r="X67" s="366">
        <f t="shared" si="38"/>
        <v>1.6729465697059831</v>
      </c>
      <c r="Y67" s="367">
        <f t="shared" si="39"/>
        <v>7525.0700438197191</v>
      </c>
      <c r="Z67" s="368" t="str">
        <f>IF(G67/M67/I67/'eTable 2. Prgm effect and costs'!$L$7/D67&gt;1,"&gt;100%",G67/M67/I67/'eTable 2. Prgm effect and costs'!$L$7/D67)</f>
        <v>&gt;100%</v>
      </c>
      <c r="AA67" s="368" t="str">
        <f t="shared" si="40"/>
        <v>&gt;100%</v>
      </c>
      <c r="AB67" s="401">
        <f>G67/M67/D67/('eTable 2. Prgm effect and costs'!$J$7)/('eTable 2. Prgm effect and costs'!$M$7)*$C$74</f>
        <v>18.626147579551692</v>
      </c>
      <c r="AC67" s="362">
        <f t="shared" si="41"/>
        <v>25945.111641577223</v>
      </c>
      <c r="AD67" s="370" t="str">
        <f>IF(H67/N67/I67/'eTable 2. Prgm effect and costs'!$L$7/D67&gt;1,"&gt;100%",H67/N67/I67/'eTable 2. Prgm effect and costs'!$L$7/D67)</f>
        <v>&gt;100%</v>
      </c>
      <c r="AE67" s="368">
        <f t="shared" si="42"/>
        <v>0.39935731384014239</v>
      </c>
      <c r="AF67" s="371">
        <f>H67/N67/D67/('eTable 2. Prgm effect and costs'!$J$7)/('eTable 2. Prgm effect and costs'!$M$7)*$C$74</f>
        <v>5.875838785515171</v>
      </c>
    </row>
    <row r="68" spans="1:32" ht="15" customHeight="1" x14ac:dyDescent="0.2">
      <c r="A68" s="512"/>
      <c r="B68" s="358" t="s">
        <v>18</v>
      </c>
      <c r="C68" s="359">
        <f>'eTable1. Data inputs'!AC19</f>
        <v>9.4076381178828647</v>
      </c>
      <c r="D68" s="360">
        <f>'eTable1. Data inputs'!AG19</f>
        <v>3595.777308251545</v>
      </c>
      <c r="E68" s="361">
        <f>'eTable1. Data inputs'!O19</f>
        <v>13657.053279161855</v>
      </c>
      <c r="F68" s="361">
        <f>'eTable1. Data inputs'!P19</f>
        <v>14854.185144684736</v>
      </c>
      <c r="G68" s="362">
        <f t="shared" si="43"/>
        <v>49107722.278792553</v>
      </c>
      <c r="H68" s="362">
        <f t="shared" si="44"/>
        <v>53412341.875824563</v>
      </c>
      <c r="I68" s="363">
        <f>'eTable1. Data inputs'!W19</f>
        <v>0.17399999999999999</v>
      </c>
      <c r="J68" s="364">
        <f t="shared" si="45"/>
        <v>625.66525163576875</v>
      </c>
      <c r="K68" s="364">
        <f>J68*'eTable 2. Prgm effect and costs'!$L$7</f>
        <v>207.65613955152671</v>
      </c>
      <c r="L68" s="364">
        <f t="shared" si="46"/>
        <v>418.00911208424202</v>
      </c>
      <c r="M68" s="361">
        <f>'eTable1. Data inputs'!T19</f>
        <v>59153.606543901347</v>
      </c>
      <c r="N68" s="361">
        <f>'eTable1. Data inputs'!U19</f>
        <v>217947.71079578114</v>
      </c>
      <c r="O68" s="361">
        <f t="shared" si="47"/>
        <v>24726746.547996812</v>
      </c>
      <c r="P68" s="361">
        <f t="shared" si="48"/>
        <v>91104129.070537642</v>
      </c>
      <c r="Q68" s="362">
        <f t="shared" si="33"/>
        <v>24380975.730795741</v>
      </c>
      <c r="R68" s="362">
        <f t="shared" si="34"/>
        <v>-37691787.194713078</v>
      </c>
      <c r="S68" s="362">
        <f t="shared" si="49"/>
        <v>6876.6067607285304</v>
      </c>
      <c r="T68" s="362">
        <f t="shared" si="50"/>
        <v>25336.421380009553</v>
      </c>
      <c r="U68" s="362">
        <f t="shared" si="35"/>
        <v>58326.421663942594</v>
      </c>
      <c r="V68" s="362">
        <f t="shared" si="36"/>
        <v>-90169.774067310267</v>
      </c>
      <c r="W68" s="365">
        <f t="shared" si="37"/>
        <v>0.50352053405407482</v>
      </c>
      <c r="X68" s="366">
        <f t="shared" si="38"/>
        <v>1.705675614867078</v>
      </c>
      <c r="Y68" s="367">
        <f t="shared" si="39"/>
        <v>6876.6067607285304</v>
      </c>
      <c r="Z68" s="368" t="str">
        <f>IF(G68/M68/I68/'eTable 2. Prgm effect and costs'!$L$7/D68&gt;1,"&gt;100%",G68/M68/I68/'eTable 2. Prgm effect and costs'!$L$7/D68)</f>
        <v>&gt;100%</v>
      </c>
      <c r="AA68" s="368" t="str">
        <f t="shared" si="40"/>
        <v>&gt;100%</v>
      </c>
      <c r="AB68" s="401">
        <f>G68/M68/D68/('eTable 2. Prgm effect and costs'!$J$7)/('eTable 2. Prgm effect and costs'!$M$7)*$C$74</f>
        <v>19.522469642354846</v>
      </c>
      <c r="AC68" s="362">
        <f t="shared" si="41"/>
        <v>25336.421380009553</v>
      </c>
      <c r="AD68" s="370" t="str">
        <f>IF(H68/N68/I68/'eTable 2. Prgm effect and costs'!$L$7/D68&gt;1,"&gt;100%",H68/N68/I68/'eTable 2. Prgm effect and costs'!$L$7/D68)</f>
        <v>&gt;100%</v>
      </c>
      <c r="AE68" s="368">
        <f t="shared" si="42"/>
        <v>0.39169431892706447</v>
      </c>
      <c r="AF68" s="371">
        <f>H68/N68/D68/('eTable 2. Prgm effect and costs'!$J$7)/('eTable 2. Prgm effect and costs'!$M$7)*$C$74</f>
        <v>5.7630913256264247</v>
      </c>
    </row>
    <row r="69" spans="1:32" ht="15" customHeight="1" x14ac:dyDescent="0.2">
      <c r="A69" s="512"/>
      <c r="B69" s="358" t="s">
        <v>59</v>
      </c>
      <c r="C69" s="359">
        <f>'eTable1. Data inputs'!AC20</f>
        <v>18.389938460986418</v>
      </c>
      <c r="D69" s="360">
        <f>'eTable1. Data inputs'!AG20</f>
        <v>2715.8385518126097</v>
      </c>
      <c r="E69" s="361">
        <f>'eTable1. Data inputs'!O20</f>
        <v>15097.623098138056</v>
      </c>
      <c r="F69" s="361">
        <f>'eTable1. Data inputs'!P20</f>
        <v>16421.030522491645</v>
      </c>
      <c r="G69" s="362">
        <f t="shared" si="43"/>
        <v>41002706.850659862</v>
      </c>
      <c r="H69" s="362">
        <f t="shared" si="44"/>
        <v>44596867.75347437</v>
      </c>
      <c r="I69" s="363">
        <f>'eTable1. Data inputs'!W20</f>
        <v>0.17399999999999999</v>
      </c>
      <c r="J69" s="364">
        <f t="shared" si="45"/>
        <v>472.55590801539404</v>
      </c>
      <c r="K69" s="364">
        <f>J69*'eTable 2. Prgm effect and costs'!$L$7</f>
        <v>156.83967636717821</v>
      </c>
      <c r="L69" s="364">
        <f t="shared" si="46"/>
        <v>315.71623164821585</v>
      </c>
      <c r="M69" s="361">
        <f>'eTable1. Data inputs'!T20</f>
        <v>70449.85523909959</v>
      </c>
      <c r="N69" s="361">
        <f>'eTable1. Data inputs'!U20</f>
        <v>254622.71001910788</v>
      </c>
      <c r="O69" s="361">
        <f t="shared" si="47"/>
        <v>22242162.816250838</v>
      </c>
      <c r="P69" s="361">
        <f t="shared" si="48"/>
        <v>80388522.499289155</v>
      </c>
      <c r="Q69" s="362">
        <f t="shared" si="33"/>
        <v>18760544.034409024</v>
      </c>
      <c r="R69" s="362">
        <f t="shared" si="34"/>
        <v>-35791654.745814785</v>
      </c>
      <c r="S69" s="362">
        <f t="shared" si="49"/>
        <v>8189.7956715453265</v>
      </c>
      <c r="T69" s="362">
        <f t="shared" si="50"/>
        <v>29599.890039721289</v>
      </c>
      <c r="U69" s="362">
        <f t="shared" si="35"/>
        <v>59422.171411550364</v>
      </c>
      <c r="V69" s="362">
        <f t="shared" si="36"/>
        <v>-113366.53348154534</v>
      </c>
      <c r="W69" s="365">
        <f t="shared" si="37"/>
        <v>0.54245596265781393</v>
      </c>
      <c r="X69" s="366">
        <f t="shared" si="38"/>
        <v>1.8025598332077122</v>
      </c>
      <c r="Y69" s="367">
        <f t="shared" si="39"/>
        <v>8189.7956715453265</v>
      </c>
      <c r="Z69" s="368" t="str">
        <f>IF(G69/M69/I69/'eTable 2. Prgm effect and costs'!$L$7/D69&gt;1,"&gt;100%",G69/M69/I69/'eTable 2. Prgm effect and costs'!$L$7/D69)</f>
        <v>&gt;100%</v>
      </c>
      <c r="AA69" s="368" t="str">
        <f t="shared" si="40"/>
        <v>&gt;100%</v>
      </c>
      <c r="AB69" s="401">
        <f>G69/M69/D69/('eTable 2. Prgm effect and costs'!$J$7)/('eTable 2. Prgm effect and costs'!$M$7)*$C$74</f>
        <v>18.121220923096029</v>
      </c>
      <c r="AC69" s="362">
        <f t="shared" si="41"/>
        <v>29599.890039721289</v>
      </c>
      <c r="AD69" s="370" t="str">
        <f>IF(H69/N69/I69/'eTable 2. Prgm effect and costs'!$L$7/D69&gt;1,"&gt;100%",H69/N69/I69/'eTable 2. Prgm effect and costs'!$L$7/D69)</f>
        <v>&gt;100%</v>
      </c>
      <c r="AE69" s="368">
        <f t="shared" si="42"/>
        <v>0.37064148216758552</v>
      </c>
      <c r="AF69" s="371">
        <f>H69/N69/D69/('eTable 2. Prgm effect and costs'!$J$7)/('eTable 2. Prgm effect and costs'!$M$7)*$C$74</f>
        <v>5.4533359499530425</v>
      </c>
    </row>
    <row r="70" spans="1:32" ht="15" customHeight="1" x14ac:dyDescent="0.2">
      <c r="A70" s="512"/>
      <c r="B70" s="358" t="s">
        <v>19</v>
      </c>
      <c r="C70" s="359">
        <f>'eTable1. Data inputs'!AC21</f>
        <v>12.034001262580482</v>
      </c>
      <c r="D70" s="360">
        <f>'eTable1. Data inputs'!AG21</f>
        <v>86927.688041251837</v>
      </c>
      <c r="E70" s="361">
        <f>'eTable1. Data inputs'!O21</f>
        <v>13026.794891979176</v>
      </c>
      <c r="F70" s="361">
        <f>'eTable1. Data inputs'!P21</f>
        <v>14168.680403593436</v>
      </c>
      <c r="G70" s="362">
        <f t="shared" si="43"/>
        <v>1132389162.5473387</v>
      </c>
      <c r="H70" s="362">
        <f t="shared" si="44"/>
        <v>1231650630.0797684</v>
      </c>
      <c r="I70" s="363">
        <f>'eTable1. Data inputs'!W21</f>
        <v>0.17399999999999999</v>
      </c>
      <c r="J70" s="364">
        <f t="shared" si="45"/>
        <v>15125.417719177818</v>
      </c>
      <c r="K70" s="364">
        <f>J70*'eTable 2. Prgm effect and costs'!$L$7</f>
        <v>5020.073984382293</v>
      </c>
      <c r="L70" s="364">
        <f t="shared" si="46"/>
        <v>10105.343734795526</v>
      </c>
      <c r="M70" s="361">
        <f>'eTable1. Data inputs'!T21</f>
        <v>58996.049822022171</v>
      </c>
      <c r="N70" s="361">
        <f>'eTable1. Data inputs'!U21</f>
        <v>215652.04710131368</v>
      </c>
      <c r="O70" s="361">
        <f t="shared" si="47"/>
        <v>596175362.44665647</v>
      </c>
      <c r="P70" s="361">
        <f t="shared" si="48"/>
        <v>2179238063.0710897</v>
      </c>
      <c r="Q70" s="362">
        <f t="shared" si="33"/>
        <v>536213800.10068226</v>
      </c>
      <c r="R70" s="362">
        <f t="shared" si="34"/>
        <v>-947587432.99132133</v>
      </c>
      <c r="S70" s="362">
        <f t="shared" si="49"/>
        <v>6858.2907918100773</v>
      </c>
      <c r="T70" s="362">
        <f t="shared" si="50"/>
        <v>25069.550475527714</v>
      </c>
      <c r="U70" s="362">
        <f t="shared" si="35"/>
        <v>53062.400861669666</v>
      </c>
      <c r="V70" s="362">
        <f t="shared" si="36"/>
        <v>-93770.925349972284</v>
      </c>
      <c r="W70" s="365">
        <f t="shared" si="37"/>
        <v>0.52647568712645088</v>
      </c>
      <c r="X70" s="366">
        <f t="shared" si="38"/>
        <v>1.7693638194541828</v>
      </c>
      <c r="Y70" s="367">
        <f t="shared" si="39"/>
        <v>6858.2907918100773</v>
      </c>
      <c r="Z70" s="368" t="str">
        <f>IF(G70/M70/I70/'eTable 2. Prgm effect and costs'!$L$7/D70&gt;1,"&gt;100%",G70/M70/I70/'eTable 2. Prgm effect and costs'!$L$7/D70)</f>
        <v>&gt;100%</v>
      </c>
      <c r="AA70" s="368" t="str">
        <f t="shared" si="40"/>
        <v>&gt;100%</v>
      </c>
      <c r="AB70" s="401">
        <f>G70/M70/D70/('eTable 2. Prgm effect and costs'!$J$7)/('eTable 2. Prgm effect and costs'!$M$7)*$C$74</f>
        <v>18.671259814533425</v>
      </c>
      <c r="AC70" s="362">
        <f t="shared" si="41"/>
        <v>25069.550475527714</v>
      </c>
      <c r="AD70" s="370" t="str">
        <f>IF(H70/N70/I70/'eTable 2. Prgm effect and costs'!$L$7/D70&gt;1,"&gt;100%",H70/N70/I70/'eTable 2. Prgm effect and costs'!$L$7/D70)</f>
        <v>&gt;100%</v>
      </c>
      <c r="AE70" s="368">
        <f t="shared" si="42"/>
        <v>0.37759529212141352</v>
      </c>
      <c r="AF70" s="371">
        <f>H70/N70/D70/('eTable 2. Prgm effect and costs'!$J$7)/('eTable 2. Prgm effect and costs'!$M$7)*$C$74</f>
        <v>5.5556490034962653</v>
      </c>
    </row>
    <row r="71" spans="1:32" ht="15" customHeight="1" x14ac:dyDescent="0.2">
      <c r="A71" s="512"/>
      <c r="B71" s="358" t="s">
        <v>20</v>
      </c>
      <c r="C71" s="359">
        <f>'eTable1. Data inputs'!AC22</f>
        <v>7.656316461080392</v>
      </c>
      <c r="D71" s="360">
        <f>'eTable1. Data inputs'!AG22</f>
        <v>57411.872492315015</v>
      </c>
      <c r="E71" s="361">
        <f>'eTable1. Data inputs'!O22</f>
        <v>12526.735985686619</v>
      </c>
      <c r="F71" s="361">
        <f>'eTable1. Data inputs'!P22</f>
        <v>13624.787996828654</v>
      </c>
      <c r="G71" s="362">
        <f t="shared" si="43"/>
        <v>719183369.1551342</v>
      </c>
      <c r="H71" s="362">
        <f t="shared" si="44"/>
        <v>782224591.20875084</v>
      </c>
      <c r="I71" s="363">
        <f>'eTable1. Data inputs'!W22</f>
        <v>0.17399999999999999</v>
      </c>
      <c r="J71" s="364">
        <f t="shared" si="45"/>
        <v>9989.6658136628121</v>
      </c>
      <c r="K71" s="364">
        <f>J71*'eTable 2. Prgm effect and costs'!$L$7</f>
        <v>3315.535636431192</v>
      </c>
      <c r="L71" s="364">
        <f t="shared" si="46"/>
        <v>6674.1301772316201</v>
      </c>
      <c r="M71" s="361">
        <f>'eTable1. Data inputs'!T22</f>
        <v>55910.21127541153</v>
      </c>
      <c r="N71" s="361">
        <f>'eTable1. Data inputs'!U22</f>
        <v>206305.09980129771</v>
      </c>
      <c r="O71" s="361">
        <f t="shared" si="47"/>
        <v>373152028.2886197</v>
      </c>
      <c r="P71" s="361">
        <f t="shared" si="48"/>
        <v>1376907092.3006222</v>
      </c>
      <c r="Q71" s="362">
        <f t="shared" si="33"/>
        <v>346031340.8665145</v>
      </c>
      <c r="R71" s="362">
        <f t="shared" si="34"/>
        <v>-594682501.09187138</v>
      </c>
      <c r="S71" s="362">
        <f t="shared" si="49"/>
        <v>6499.5620607665905</v>
      </c>
      <c r="T71" s="362">
        <f t="shared" si="50"/>
        <v>23982.967851900859</v>
      </c>
      <c r="U71" s="362">
        <f t="shared" si="35"/>
        <v>51846.657418666917</v>
      </c>
      <c r="V71" s="362">
        <f t="shared" si="36"/>
        <v>-89102.622409223259</v>
      </c>
      <c r="W71" s="365">
        <f t="shared" si="37"/>
        <v>0.51885519645286393</v>
      </c>
      <c r="X71" s="366">
        <f t="shared" si="38"/>
        <v>1.7602452131719923</v>
      </c>
      <c r="Y71" s="367">
        <f t="shared" si="39"/>
        <v>6499.5620607665905</v>
      </c>
      <c r="Z71" s="368" t="str">
        <f>IF(G71/M71/I71/'eTable 2. Prgm effect and costs'!$L$7/D71&gt;1,"&gt;100%",G71/M71/I71/'eTable 2. Prgm effect and costs'!$L$7/D71)</f>
        <v>&gt;100%</v>
      </c>
      <c r="AA71" s="368" t="str">
        <f t="shared" si="40"/>
        <v>&gt;100%</v>
      </c>
      <c r="AB71" s="401">
        <f>G71/M71/D71/('eTable 2. Prgm effect and costs'!$J$7)/('eTable 2. Prgm effect and costs'!$M$7)*$C$74</f>
        <v>18.94548692501337</v>
      </c>
      <c r="AC71" s="362">
        <f t="shared" si="41"/>
        <v>23982.967851900859</v>
      </c>
      <c r="AD71" s="370" t="str">
        <f>IF(H71/N71/I71/'eTable 2. Prgm effect and costs'!$L$7/D71&gt;1,"&gt;100%",H71/N71/I71/'eTable 2. Prgm effect and costs'!$L$7/D71)</f>
        <v>&gt;100%</v>
      </c>
      <c r="AE71" s="368">
        <f t="shared" si="42"/>
        <v>0.3795513507302361</v>
      </c>
      <c r="AF71" s="371">
        <f>H71/N71/D71/('eTable 2. Prgm effect and costs'!$J$7)/('eTable 2. Prgm effect and costs'!$M$7)*$C$74</f>
        <v>5.5844289572923831</v>
      </c>
    </row>
    <row r="72" spans="1:32" ht="15" customHeight="1" x14ac:dyDescent="0.2">
      <c r="A72" s="512"/>
      <c r="B72" s="358" t="s">
        <v>21</v>
      </c>
      <c r="C72" s="359">
        <f>'eTable1. Data inputs'!AC23</f>
        <v>4.3089700780431288</v>
      </c>
      <c r="D72" s="360">
        <f>'eTable1. Data inputs'!AG23</f>
        <v>4608.6702330913258</v>
      </c>
      <c r="E72" s="361">
        <f>'eTable1. Data inputs'!O23</f>
        <v>15514.939516172066</v>
      </c>
      <c r="F72" s="361">
        <f>'eTable1. Data inputs'!P23</f>
        <v>16874.927509688161</v>
      </c>
      <c r="G72" s="362">
        <f t="shared" si="43"/>
        <v>71503239.916394532</v>
      </c>
      <c r="H72" s="362">
        <f t="shared" si="44"/>
        <v>77770976.09947376</v>
      </c>
      <c r="I72" s="363">
        <f>'eTable1. Data inputs'!W23</f>
        <v>0.17399999999999999</v>
      </c>
      <c r="J72" s="364">
        <f t="shared" si="45"/>
        <v>801.90862055789069</v>
      </c>
      <c r="K72" s="364">
        <f>J72*'eTable 2. Prgm effect and costs'!$L$7</f>
        <v>266.15070596102407</v>
      </c>
      <c r="L72" s="364">
        <f t="shared" si="46"/>
        <v>535.75791459686661</v>
      </c>
      <c r="M72" s="361">
        <f>'eTable1. Data inputs'!T23</f>
        <v>72438.080047752272</v>
      </c>
      <c r="N72" s="361">
        <f>'eTable1. Data inputs'!U23</f>
        <v>259296.01936202327</v>
      </c>
      <c r="O72" s="361">
        <f t="shared" si="47"/>
        <v>38809274.703784652</v>
      </c>
      <c r="P72" s="361">
        <f t="shared" si="48"/>
        <v>138919894.59666634</v>
      </c>
      <c r="Q72" s="362">
        <f t="shared" si="33"/>
        <v>32693965.21260988</v>
      </c>
      <c r="R72" s="362">
        <f t="shared" si="34"/>
        <v>-61148918.497192577</v>
      </c>
      <c r="S72" s="362">
        <f t="shared" si="49"/>
        <v>8420.9268055512021</v>
      </c>
      <c r="T72" s="362">
        <f t="shared" si="50"/>
        <v>30143.162250835205</v>
      </c>
      <c r="U72" s="362">
        <f t="shared" si="35"/>
        <v>61023.765252652585</v>
      </c>
      <c r="V72" s="362">
        <f t="shared" si="36"/>
        <v>-114135.3526120176</v>
      </c>
      <c r="W72" s="365">
        <f t="shared" si="37"/>
        <v>0.54276246431857578</v>
      </c>
      <c r="X72" s="366">
        <f t="shared" si="38"/>
        <v>1.78626914003213</v>
      </c>
      <c r="Y72" s="367">
        <f t="shared" si="39"/>
        <v>8420.9268055512021</v>
      </c>
      <c r="Z72" s="368" t="str">
        <f>IF(G72/M72/I72/'eTable 2. Prgm effect and costs'!$L$7/D72&gt;1,"&gt;100%",G72/M72/I72/'eTable 2. Prgm effect and costs'!$L$7/D72)</f>
        <v>&gt;100%</v>
      </c>
      <c r="AA72" s="368" t="str">
        <f t="shared" si="40"/>
        <v>&gt;100%</v>
      </c>
      <c r="AB72" s="401">
        <f>G72/M72/D72/('eTable 2. Prgm effect and costs'!$J$7)/('eTable 2. Prgm effect and costs'!$M$7)*$C$74</f>
        <v>18.11098774620357</v>
      </c>
      <c r="AC72" s="362">
        <f t="shared" si="41"/>
        <v>30143.162250835205</v>
      </c>
      <c r="AD72" s="370" t="str">
        <f>IF(H72/N72/I72/'eTable 2. Prgm effect and costs'!$L$7/D72&gt;1,"&gt;100%",H72/N72/I72/'eTable 2. Prgm effect and costs'!$L$7/D72)</f>
        <v>&gt;100%</v>
      </c>
      <c r="AE72" s="368">
        <f t="shared" si="42"/>
        <v>0.37402171559871694</v>
      </c>
      <c r="AF72" s="371">
        <f>H72/N72/D72/('eTable 2. Prgm effect and costs'!$J$7)/('eTable 2. Prgm effect and costs'!$M$7)*$C$74</f>
        <v>5.5030701253654088</v>
      </c>
    </row>
    <row r="73" spans="1:32" ht="15" customHeight="1" x14ac:dyDescent="0.2">
      <c r="A73" s="512"/>
      <c r="B73" s="358" t="s">
        <v>22</v>
      </c>
      <c r="C73" s="359">
        <f>'eTable1. Data inputs'!AC24</f>
        <v>3.9132172770646663</v>
      </c>
      <c r="D73" s="360">
        <f>'eTable1. Data inputs'!AG24</f>
        <v>9049.4067525828104</v>
      </c>
      <c r="E73" s="361">
        <f>'eTable1. Data inputs'!O24</f>
        <v>13109.064084043561</v>
      </c>
      <c r="F73" s="361">
        <f>'eTable1. Data inputs'!P24</f>
        <v>14258.161039397399</v>
      </c>
      <c r="G73" s="362">
        <f t="shared" si="43"/>
        <v>118629253.04218459</v>
      </c>
      <c r="H73" s="362">
        <f t="shared" si="44"/>
        <v>129027898.78933597</v>
      </c>
      <c r="I73" s="363">
        <f>'eTable1. Data inputs'!W24</f>
        <v>0.17399999999999999</v>
      </c>
      <c r="J73" s="364">
        <f t="shared" si="45"/>
        <v>1574.5967749494089</v>
      </c>
      <c r="K73" s="364">
        <f>J73*'eTable 2. Prgm effect and costs'!$L$7</f>
        <v>522.60323996165732</v>
      </c>
      <c r="L73" s="364">
        <f t="shared" si="46"/>
        <v>1051.9935349877514</v>
      </c>
      <c r="M73" s="361">
        <f>'eTable1. Data inputs'!T24</f>
        <v>56427.286861467575</v>
      </c>
      <c r="N73" s="361">
        <f>'eTable1. Data inputs'!U24</f>
        <v>205287.38896030362</v>
      </c>
      <c r="O73" s="361">
        <f t="shared" si="47"/>
        <v>59361140.975163177</v>
      </c>
      <c r="P73" s="361">
        <f t="shared" si="48"/>
        <v>215961006.00075531</v>
      </c>
      <c r="Q73" s="362">
        <f t="shared" si="33"/>
        <v>59268112.067021415</v>
      </c>
      <c r="R73" s="362">
        <f t="shared" si="34"/>
        <v>-86933107.211419344</v>
      </c>
      <c r="S73" s="362">
        <f t="shared" si="49"/>
        <v>6559.6720976456036</v>
      </c>
      <c r="T73" s="362">
        <f t="shared" si="50"/>
        <v>23864.658966635288</v>
      </c>
      <c r="U73" s="362">
        <f t="shared" si="35"/>
        <v>56338.855796971686</v>
      </c>
      <c r="V73" s="362">
        <f t="shared" si="36"/>
        <v>-82636.54130957328</v>
      </c>
      <c r="W73" s="365">
        <f t="shared" si="37"/>
        <v>0.50039209935895268</v>
      </c>
      <c r="X73" s="366">
        <f t="shared" si="38"/>
        <v>1.6737543432630424</v>
      </c>
      <c r="Y73" s="367">
        <f t="shared" si="39"/>
        <v>6559.6720976456036</v>
      </c>
      <c r="Z73" s="368" t="str">
        <f>IF(G73/M73/I73/'eTable 2. Prgm effect and costs'!$L$7/D73&gt;1,"&gt;100%",G73/M73/I73/'eTable 2. Prgm effect and costs'!$L$7/D73)</f>
        <v>&gt;100%</v>
      </c>
      <c r="AA73" s="368" t="str">
        <f t="shared" si="40"/>
        <v>&gt;100%</v>
      </c>
      <c r="AB73" s="401">
        <f>G73/M73/D73/('eTable 2. Prgm effect and costs'!$J$7)/('eTable 2. Prgm effect and costs'!$M$7)*$C$74</f>
        <v>19.644523470626421</v>
      </c>
      <c r="AC73" s="362">
        <f t="shared" si="41"/>
        <v>23864.658966635288</v>
      </c>
      <c r="AD73" s="370" t="str">
        <f>IF(H73/N73/I73/'eTable 2. Prgm effect and costs'!$L$7/D73&gt;1,"&gt;100%",H73/N73/I73/'eTable 2. Prgm effect and costs'!$L$7/D73)</f>
        <v>&gt;100%</v>
      </c>
      <c r="AE73" s="368">
        <f t="shared" si="42"/>
        <v>0.39916457929744403</v>
      </c>
      <c r="AF73" s="371">
        <f>H73/N73/D73/('eTable 2. Prgm effect and costs'!$J$7)/('eTable 2. Prgm effect and costs'!$M$7)*$C$74</f>
        <v>5.8730030365203509</v>
      </c>
    </row>
    <row r="74" spans="1:32" ht="15" customHeight="1" x14ac:dyDescent="0.2">
      <c r="A74" s="512"/>
      <c r="B74" s="358" t="s">
        <v>23</v>
      </c>
      <c r="C74" s="359">
        <f>'eTable1. Data inputs'!AC25</f>
        <v>9.8299643403729764</v>
      </c>
      <c r="D74" s="360">
        <f>'eTable1. Data inputs'!AG25</f>
        <v>54743.385269194579</v>
      </c>
      <c r="E74" s="361">
        <f>'eTable1. Data inputs'!O25</f>
        <v>12833.959928396995</v>
      </c>
      <c r="F74" s="361">
        <f>'eTable1. Data inputs'!P25</f>
        <v>13958.942168494887</v>
      </c>
      <c r="G74" s="362">
        <f t="shared" si="43"/>
        <v>702574412.88964152</v>
      </c>
      <c r="H74" s="362">
        <f t="shared" si="44"/>
        <v>764159749.08032203</v>
      </c>
      <c r="I74" s="363">
        <f>'eTable1. Data inputs'!W25</f>
        <v>0.17399999999999999</v>
      </c>
      <c r="J74" s="364">
        <f t="shared" si="45"/>
        <v>9525.3490368398561</v>
      </c>
      <c r="K74" s="364">
        <f>J74*'eTable 2. Prgm effect and costs'!$L$7</f>
        <v>3161.4304992959869</v>
      </c>
      <c r="L74" s="364">
        <f t="shared" si="46"/>
        <v>6363.9185375438692</v>
      </c>
      <c r="M74" s="361">
        <f>'eTable1. Data inputs'!T25</f>
        <v>63180.465567103936</v>
      </c>
      <c r="N74" s="361">
        <f>'eTable1. Data inputs'!U25</f>
        <v>223128.41543414356</v>
      </c>
      <c r="O74" s="361">
        <f t="shared" si="47"/>
        <v>402075336.03314489</v>
      </c>
      <c r="P74" s="361">
        <f t="shared" si="48"/>
        <v>1419971059.2341359</v>
      </c>
      <c r="Q74" s="362">
        <f t="shared" si="33"/>
        <v>300499076.85649663</v>
      </c>
      <c r="R74" s="362">
        <f t="shared" si="34"/>
        <v>-655811310.15381384</v>
      </c>
      <c r="S74" s="362">
        <f t="shared" si="49"/>
        <v>7344.7291221758323</v>
      </c>
      <c r="T74" s="362">
        <f t="shared" si="50"/>
        <v>25938.678294219189</v>
      </c>
      <c r="U74" s="362">
        <f t="shared" si="35"/>
        <v>47219.189730934733</v>
      </c>
      <c r="V74" s="362">
        <f t="shared" si="36"/>
        <v>-103051.49355461766</v>
      </c>
      <c r="W74" s="365">
        <f t="shared" si="37"/>
        <v>0.57228861264593445</v>
      </c>
      <c r="X74" s="366">
        <f t="shared" si="38"/>
        <v>1.8582123187502257</v>
      </c>
      <c r="Y74" s="367">
        <f t="shared" si="39"/>
        <v>7344.7291221758323</v>
      </c>
      <c r="Z74" s="368" t="str">
        <f>IF(G74/M74/I74/'eTable 2. Prgm effect and costs'!$L$7/D74&gt;1,"&gt;100%",G74/M74/I74/'eTable 2. Prgm effect and costs'!$L$7/D74)</f>
        <v>&gt;100%</v>
      </c>
      <c r="AA74" s="368" t="str">
        <f t="shared" si="40"/>
        <v>&gt;100%</v>
      </c>
      <c r="AB74" s="401">
        <f>G74/M74/D74/('eTable 2. Prgm effect and costs'!$J$7)/('eTable 2. Prgm effect and costs'!$M$7)*$C$74</f>
        <v>17.176585595377926</v>
      </c>
      <c r="AC74" s="362">
        <f t="shared" si="41"/>
        <v>25938.678294219189</v>
      </c>
      <c r="AD74" s="370" t="str">
        <f>IF(H74/N74/I74/'eTable 2. Prgm effect and costs'!$L$7/D74&gt;1,"&gt;100%",H74/N74/I74/'eTable 2. Prgm effect and costs'!$L$7/D74)</f>
        <v>&gt;100%</v>
      </c>
      <c r="AE74" s="368">
        <f t="shared" si="42"/>
        <v>0.35954096393312424</v>
      </c>
      <c r="AF74" s="371">
        <f>H74/N74/D74/('eTable 2. Prgm effect and costs'!$J$7)/('eTable 2. Prgm effect and costs'!$M$7)*$C$74</f>
        <v>5.2900113949219207</v>
      </c>
    </row>
    <row r="75" spans="1:32" ht="15" customHeight="1" x14ac:dyDescent="0.2">
      <c r="A75" s="512"/>
      <c r="B75" s="358" t="s">
        <v>24</v>
      </c>
      <c r="C75" s="359">
        <f>'eTable1. Data inputs'!AC26</f>
        <v>13.716664344301831</v>
      </c>
      <c r="D75" s="360">
        <f>'eTable1. Data inputs'!AG26</f>
        <v>32926.486171520424</v>
      </c>
      <c r="E75" s="361">
        <f>'eTable1. Data inputs'!O26</f>
        <v>11871.398327984019</v>
      </c>
      <c r="F75" s="361">
        <f>'eTable1. Data inputs'!P26</f>
        <v>12912.005619780195</v>
      </c>
      <c r="G75" s="362">
        <f t="shared" si="43"/>
        <v>390883432.88297653</v>
      </c>
      <c r="H75" s="362">
        <f t="shared" si="44"/>
        <v>425146974.48628658</v>
      </c>
      <c r="I75" s="363">
        <f>'eTable1. Data inputs'!W26</f>
        <v>0.17399999999999999</v>
      </c>
      <c r="J75" s="364">
        <f t="shared" si="45"/>
        <v>5729.2085938445534</v>
      </c>
      <c r="K75" s="364">
        <f>J75*'eTable 2. Prgm effect and costs'!$L$7</f>
        <v>1901.5045764053045</v>
      </c>
      <c r="L75" s="364">
        <f t="shared" si="46"/>
        <v>3827.7040174392487</v>
      </c>
      <c r="M75" s="361">
        <f>'eTable1. Data inputs'!T26</f>
        <v>55875.324357740494</v>
      </c>
      <c r="N75" s="361">
        <f>'eTable1. Data inputs'!U26</f>
        <v>199493.37713964912</v>
      </c>
      <c r="O75" s="361">
        <f t="shared" si="47"/>
        <v>213874203.51984438</v>
      </c>
      <c r="P75" s="361">
        <f t="shared" si="48"/>
        <v>763601601.12995815</v>
      </c>
      <c r="Q75" s="362">
        <f t="shared" si="33"/>
        <v>177009229.36313215</v>
      </c>
      <c r="R75" s="362">
        <f t="shared" si="34"/>
        <v>-338454626.64367157</v>
      </c>
      <c r="S75" s="362">
        <f t="shared" si="49"/>
        <v>6495.5064565873308</v>
      </c>
      <c r="T75" s="362">
        <f t="shared" si="50"/>
        <v>23191.105092484209</v>
      </c>
      <c r="U75" s="362">
        <f t="shared" si="35"/>
        <v>46244.231151799489</v>
      </c>
      <c r="V75" s="362">
        <f t="shared" si="36"/>
        <v>-88422.361055518413</v>
      </c>
      <c r="W75" s="365">
        <f t="shared" si="37"/>
        <v>0.54715596908880626</v>
      </c>
      <c r="X75" s="366">
        <f t="shared" si="38"/>
        <v>1.7960885222166592</v>
      </c>
      <c r="Y75" s="367">
        <f t="shared" si="39"/>
        <v>6495.5064565873308</v>
      </c>
      <c r="Z75" s="368" t="str">
        <f>IF(G75/M75/I75/'eTable 2. Prgm effect and costs'!$L$7/D75&gt;1,"&gt;100%",G75/M75/I75/'eTable 2. Prgm effect and costs'!$L$7/D75)</f>
        <v>&gt;100%</v>
      </c>
      <c r="AA75" s="368" t="str">
        <f t="shared" si="40"/>
        <v>&gt;100%</v>
      </c>
      <c r="AB75" s="401">
        <f>G75/M75/D75/('eTable 2. Prgm effect and costs'!$J$7)/('eTable 2. Prgm effect and costs'!$M$7)*$C$74</f>
        <v>17.965561733235006</v>
      </c>
      <c r="AC75" s="362">
        <f t="shared" si="41"/>
        <v>23191.105092484209</v>
      </c>
      <c r="AD75" s="370" t="str">
        <f>IF(H75/N75/I75/'eTable 2. Prgm effect and costs'!$L$7/D75&gt;1,"&gt;100%",H75/N75/I75/'eTable 2. Prgm effect and costs'!$L$7/D75)</f>
        <v>&gt;100%</v>
      </c>
      <c r="AE75" s="368">
        <f t="shared" si="42"/>
        <v>0.37197690426266744</v>
      </c>
      <c r="AF75" s="371">
        <f>H75/N75/D75/('eTable 2. Prgm effect and costs'!$J$7)/('eTable 2. Prgm effect and costs'!$M$7)*$C$74</f>
        <v>5.4729843316638052</v>
      </c>
    </row>
    <row r="76" spans="1:32" ht="15" customHeight="1" x14ac:dyDescent="0.2">
      <c r="A76" s="512"/>
      <c r="B76" s="358" t="s">
        <v>25</v>
      </c>
      <c r="C76" s="359">
        <f>'eTable1. Data inputs'!AC27</f>
        <v>15.669196941571643</v>
      </c>
      <c r="D76" s="360">
        <f>'eTable1. Data inputs'!AG27</f>
        <v>12139.42706694671</v>
      </c>
      <c r="E76" s="361">
        <f>'eTable1. Data inputs'!O27</f>
        <v>11248.485998856268</v>
      </c>
      <c r="F76" s="361">
        <f>'eTable1. Data inputs'!P27</f>
        <v>12234.490867759087</v>
      </c>
      <c r="G76" s="362">
        <f t="shared" si="43"/>
        <v>136550175.39668688</v>
      </c>
      <c r="H76" s="362">
        <f t="shared" si="44"/>
        <v>148519709.59038699</v>
      </c>
      <c r="I76" s="363">
        <f>'eTable1. Data inputs'!W27</f>
        <v>0.17399999999999999</v>
      </c>
      <c r="J76" s="364">
        <f t="shared" si="45"/>
        <v>2112.2603096487273</v>
      </c>
      <c r="K76" s="364">
        <f>J76*'eTable 2. Prgm effect and costs'!$L$7</f>
        <v>701.0519131161725</v>
      </c>
      <c r="L76" s="364">
        <f t="shared" si="46"/>
        <v>1411.2083965325548</v>
      </c>
      <c r="M76" s="361">
        <f>'eTable1. Data inputs'!T27</f>
        <v>55597.593765432641</v>
      </c>
      <c r="N76" s="361">
        <f>'eTable1. Data inputs'!U27</f>
        <v>199067.91968582</v>
      </c>
      <c r="O76" s="361">
        <f t="shared" si="47"/>
        <v>78459791.148784563</v>
      </c>
      <c r="P76" s="361">
        <f t="shared" si="48"/>
        <v>280926319.74089748</v>
      </c>
      <c r="Q76" s="362">
        <f t="shared" si="33"/>
        <v>58090384.247902319</v>
      </c>
      <c r="R76" s="362">
        <f t="shared" si="34"/>
        <v>-132406610.15051049</v>
      </c>
      <c r="S76" s="362">
        <f t="shared" si="49"/>
        <v>6463.2202752315434</v>
      </c>
      <c r="T76" s="362">
        <f t="shared" si="50"/>
        <v>23141.645663476575</v>
      </c>
      <c r="U76" s="362">
        <f t="shared" si="35"/>
        <v>41163.576117201941</v>
      </c>
      <c r="V76" s="362">
        <f t="shared" si="36"/>
        <v>-93824.987490042928</v>
      </c>
      <c r="W76" s="365">
        <f t="shared" si="37"/>
        <v>0.57458579544737975</v>
      </c>
      <c r="X76" s="366">
        <f t="shared" si="38"/>
        <v>1.8915086793240039</v>
      </c>
      <c r="Y76" s="367">
        <f t="shared" si="39"/>
        <v>6463.2202752315434</v>
      </c>
      <c r="Z76" s="368" t="str">
        <f>IF(G76/M76/I76/'eTable 2. Prgm effect and costs'!$L$7/D76&gt;1,"&gt;100%",G76/M76/I76/'eTable 2. Prgm effect and costs'!$L$7/D76)</f>
        <v>&gt;100%</v>
      </c>
      <c r="AA76" s="368" t="str">
        <f t="shared" si="40"/>
        <v>&gt;100%</v>
      </c>
      <c r="AB76" s="401">
        <f>G76/M76/D76/('eTable 2. Prgm effect and costs'!$J$7)/('eTable 2. Prgm effect and costs'!$M$7)*$C$74</f>
        <v>17.107913941240476</v>
      </c>
      <c r="AC76" s="362">
        <f t="shared" si="41"/>
        <v>23141.645663476575</v>
      </c>
      <c r="AD76" s="370" t="str">
        <f>IF(H76/N76/I76/'eTable 2. Prgm effect and costs'!$L$7/D76&gt;1,"&gt;100%",H76/N76/I76/'eTable 2. Prgm effect and costs'!$L$7/D76)</f>
        <v>&gt;100%</v>
      </c>
      <c r="AE76" s="368">
        <f t="shared" si="42"/>
        <v>0.35321193900872394</v>
      </c>
      <c r="AF76" s="371">
        <f>H76/N76/D76/('eTable 2. Prgm effect and costs'!$J$7)/('eTable 2. Prgm effect and costs'!$M$7)*$C$74</f>
        <v>5.1968909515583368</v>
      </c>
    </row>
    <row r="77" spans="1:32" ht="15" customHeight="1" x14ac:dyDescent="0.2">
      <c r="A77" s="512"/>
      <c r="B77" s="358" t="s">
        <v>26</v>
      </c>
      <c r="C77" s="359">
        <f>'eTable1. Data inputs'!AC28</f>
        <v>2.8490854753263397</v>
      </c>
      <c r="D77" s="360">
        <f>'eTable1. Data inputs'!AG28</f>
        <v>14596.354885428198</v>
      </c>
      <c r="E77" s="361">
        <f>'eTable1. Data inputs'!O28</f>
        <v>11693.008837009005</v>
      </c>
      <c r="F77" s="361">
        <f>'eTable1. Data inputs'!P28</f>
        <v>12717.979099370257</v>
      </c>
      <c r="G77" s="362">
        <f t="shared" si="43"/>
        <v>170675306.6634315</v>
      </c>
      <c r="H77" s="362">
        <f t="shared" si="44"/>
        <v>185636136.35986677</v>
      </c>
      <c r="I77" s="363">
        <f>'eTable1. Data inputs'!W28</f>
        <v>0.17399999999999999</v>
      </c>
      <c r="J77" s="364">
        <f t="shared" si="45"/>
        <v>2539.7657500645064</v>
      </c>
      <c r="K77" s="364">
        <f>J77*'eTable 2. Prgm effect and costs'!$L$7</f>
        <v>842.93949463347849</v>
      </c>
      <c r="L77" s="364">
        <f t="shared" si="46"/>
        <v>1696.8262554310279</v>
      </c>
      <c r="M77" s="361">
        <f>'eTable1. Data inputs'!T28</f>
        <v>54621.239505015401</v>
      </c>
      <c r="N77" s="361">
        <f>'eTable1. Data inputs'!U28</f>
        <v>199712.33121897065</v>
      </c>
      <c r="O77" s="361">
        <f t="shared" si="47"/>
        <v>92682753.296296611</v>
      </c>
      <c r="P77" s="361">
        <f t="shared" si="48"/>
        <v>338877127.14568716</v>
      </c>
      <c r="Q77" s="362">
        <f t="shared" si="33"/>
        <v>77992553.367134884</v>
      </c>
      <c r="R77" s="362">
        <f t="shared" si="34"/>
        <v>-153240990.78582039</v>
      </c>
      <c r="S77" s="362">
        <f t="shared" si="49"/>
        <v>6349.71909245804</v>
      </c>
      <c r="T77" s="362">
        <f t="shared" si="50"/>
        <v>23216.558504205339</v>
      </c>
      <c r="U77" s="362">
        <f t="shared" si="35"/>
        <v>45963.782748825521</v>
      </c>
      <c r="V77" s="362">
        <f t="shared" si="36"/>
        <v>-90310.36047169962</v>
      </c>
      <c r="W77" s="365">
        <f t="shared" si="37"/>
        <v>0.54303551643276238</v>
      </c>
      <c r="X77" s="366">
        <f t="shared" si="38"/>
        <v>1.8254911667023361</v>
      </c>
      <c r="Y77" s="367">
        <f t="shared" si="39"/>
        <v>6349.71909245804</v>
      </c>
      <c r="Z77" s="368" t="str">
        <f>IF(G77/M77/I77/'eTable 2. Prgm effect and costs'!$L$7/D77&gt;1,"&gt;100%",G77/M77/I77/'eTable 2. Prgm effect and costs'!$L$7/D77)</f>
        <v>&gt;100%</v>
      </c>
      <c r="AA77" s="368" t="str">
        <f t="shared" si="40"/>
        <v>&gt;100%</v>
      </c>
      <c r="AB77" s="401">
        <f>G77/M77/D77/('eTable 2. Prgm effect and costs'!$J$7)/('eTable 2. Prgm effect and costs'!$M$7)*$C$74</f>
        <v>18.10188107943047</v>
      </c>
      <c r="AC77" s="362">
        <f t="shared" si="41"/>
        <v>23216.558504205339</v>
      </c>
      <c r="AD77" s="370" t="str">
        <f>IF(H77/N77/I77/'eTable 2. Prgm effect and costs'!$L$7/D77&gt;1,"&gt;100%",H77/N77/I77/'eTable 2. Prgm effect and costs'!$L$7/D77)</f>
        <v>&gt;100%</v>
      </c>
      <c r="AE77" s="368">
        <f t="shared" si="42"/>
        <v>0.36598558265431624</v>
      </c>
      <c r="AF77" s="371">
        <f>H77/N77/D77/('eTable 2. Prgm effect and costs'!$J$7)/('eTable 2. Prgm effect and costs'!$M$7)*$C$74</f>
        <v>5.3848325972074385</v>
      </c>
    </row>
    <row r="78" spans="1:32" ht="15" customHeight="1" x14ac:dyDescent="0.2">
      <c r="A78" s="512"/>
      <c r="B78" s="358" t="s">
        <v>27</v>
      </c>
      <c r="C78" s="359">
        <f>'eTable1. Data inputs'!AC29</f>
        <v>19.728719018859884</v>
      </c>
      <c r="D78" s="360">
        <f>'eTable1. Data inputs'!AG29</f>
        <v>23566.334410978587</v>
      </c>
      <c r="E78" s="361">
        <f>'eTable1. Data inputs'!O29</f>
        <v>11477.974191287323</v>
      </c>
      <c r="F78" s="361">
        <f>'eTable1. Data inputs'!P29</f>
        <v>12484.095231834552</v>
      </c>
      <c r="G78" s="362">
        <f t="shared" si="43"/>
        <v>270493778.15245855</v>
      </c>
      <c r="H78" s="362">
        <f t="shared" si="44"/>
        <v>294204363.0519163</v>
      </c>
      <c r="I78" s="363">
        <f>'eTable1. Data inputs'!W29</f>
        <v>0.17399999999999999</v>
      </c>
      <c r="J78" s="364">
        <f t="shared" si="45"/>
        <v>4100.5421875102738</v>
      </c>
      <c r="K78" s="364">
        <f>J78*'eTable 2. Prgm effect and costs'!$L$7</f>
        <v>1360.9558122340134</v>
      </c>
      <c r="L78" s="364">
        <f t="shared" si="46"/>
        <v>2739.5863752762607</v>
      </c>
      <c r="M78" s="361">
        <f>'eTable1. Data inputs'!T29</f>
        <v>54054.316328501794</v>
      </c>
      <c r="N78" s="361">
        <f>'eTable1. Data inputs'!U29</f>
        <v>192753.20437989873</v>
      </c>
      <c r="O78" s="361">
        <f t="shared" si="47"/>
        <v>148086468.53843662</v>
      </c>
      <c r="P78" s="361">
        <f t="shared" si="48"/>
        <v>528064052.51001102</v>
      </c>
      <c r="Q78" s="362">
        <f t="shared" si="33"/>
        <v>122407309.61402193</v>
      </c>
      <c r="R78" s="362">
        <f t="shared" si="34"/>
        <v>-233859689.45809472</v>
      </c>
      <c r="S78" s="362">
        <f t="shared" si="49"/>
        <v>6283.8142731883336</v>
      </c>
      <c r="T78" s="362">
        <f t="shared" si="50"/>
        <v>22407.560009163226</v>
      </c>
      <c r="U78" s="362">
        <f t="shared" si="35"/>
        <v>44680.945532034319</v>
      </c>
      <c r="V78" s="362">
        <f t="shared" si="36"/>
        <v>-85363.137869493978</v>
      </c>
      <c r="W78" s="365">
        <f t="shared" si="37"/>
        <v>0.54746718963336216</v>
      </c>
      <c r="X78" s="366">
        <f t="shared" si="38"/>
        <v>1.7948885836775543</v>
      </c>
      <c r="Y78" s="367">
        <f t="shared" si="39"/>
        <v>6283.8142731883336</v>
      </c>
      <c r="Z78" s="368" t="str">
        <f>IF(G78/M78/I78/'eTable 2. Prgm effect and costs'!$L$7/D78&gt;1,"&gt;100%",G78/M78/I78/'eTable 2. Prgm effect and costs'!$L$7/D78)</f>
        <v>&gt;100%</v>
      </c>
      <c r="AA78" s="368" t="str">
        <f t="shared" si="40"/>
        <v>&gt;100%</v>
      </c>
      <c r="AB78" s="401">
        <f>G78/M78/D78/('eTable 2. Prgm effect and costs'!$J$7)/('eTable 2. Prgm effect and costs'!$M$7)*$C$74</f>
        <v>17.9553487889495</v>
      </c>
      <c r="AC78" s="362">
        <f t="shared" si="41"/>
        <v>22407.560009163226</v>
      </c>
      <c r="AD78" s="370" t="str">
        <f>IF(H78/N78/I78/'eTable 2. Prgm effect and costs'!$L$7/D78&gt;1,"&gt;100%",H78/N78/I78/'eTable 2. Prgm effect and costs'!$L$7/D78)</f>
        <v>&gt;100%</v>
      </c>
      <c r="AE78" s="368">
        <f t="shared" si="42"/>
        <v>0.37222558232945152</v>
      </c>
      <c r="AF78" s="371">
        <f>H78/N78/D78/('eTable 2. Prgm effect and costs'!$J$7)/('eTable 2. Prgm effect and costs'!$M$7)*$C$74</f>
        <v>5.4766431909842135</v>
      </c>
    </row>
    <row r="79" spans="1:32" ht="15" customHeight="1" x14ac:dyDescent="0.2">
      <c r="A79" s="512"/>
      <c r="B79" s="358" t="s">
        <v>28</v>
      </c>
      <c r="C79" s="359">
        <f>'eTable1. Data inputs'!AC30</f>
        <v>9.091995467929129</v>
      </c>
      <c r="D79" s="360">
        <f>'eTable1. Data inputs'!AG30</f>
        <v>26567.692875673518</v>
      </c>
      <c r="E79" s="361">
        <f>'eTable1. Data inputs'!O30</f>
        <v>12302.206103541932</v>
      </c>
      <c r="F79" s="361">
        <f>'eTable1. Data inputs'!P30</f>
        <v>13380.576572027352</v>
      </c>
      <c r="G79" s="362">
        <f t="shared" si="43"/>
        <v>326841233.45213825</v>
      </c>
      <c r="H79" s="362">
        <f t="shared" si="44"/>
        <v>355491048.86505508</v>
      </c>
      <c r="I79" s="363">
        <f>'eTable1. Data inputs'!W30</f>
        <v>0.17399999999999999</v>
      </c>
      <c r="J79" s="364">
        <f t="shared" si="45"/>
        <v>4622.7785603671919</v>
      </c>
      <c r="K79" s="364">
        <f>J79*'eTable 2. Prgm effect and costs'!$L$7</f>
        <v>1534.2842635701456</v>
      </c>
      <c r="L79" s="364">
        <f t="shared" si="46"/>
        <v>3088.4942967970464</v>
      </c>
      <c r="M79" s="361">
        <f>'eTable1. Data inputs'!T30</f>
        <v>47119.959323058647</v>
      </c>
      <c r="N79" s="361">
        <f>'eTable1. Data inputs'!U30</f>
        <v>179179.10340729155</v>
      </c>
      <c r="O79" s="361">
        <f t="shared" si="47"/>
        <v>145529725.63457546</v>
      </c>
      <c r="P79" s="361">
        <f t="shared" si="48"/>
        <v>553393638.97862816</v>
      </c>
      <c r="Q79" s="362">
        <f t="shared" si="33"/>
        <v>181311507.81756279</v>
      </c>
      <c r="R79" s="362">
        <f t="shared" si="34"/>
        <v>-197902590.11357307</v>
      </c>
      <c r="S79" s="362">
        <f t="shared" si="49"/>
        <v>5477.695271305568</v>
      </c>
      <c r="T79" s="362">
        <f t="shared" si="50"/>
        <v>20829.570771097642</v>
      </c>
      <c r="U79" s="362">
        <f t="shared" si="35"/>
        <v>58705.46952461388</v>
      </c>
      <c r="V79" s="362">
        <f t="shared" si="36"/>
        <v>-64077.369454368076</v>
      </c>
      <c r="W79" s="365">
        <f t="shared" si="37"/>
        <v>0.44526121780129202</v>
      </c>
      <c r="X79" s="366">
        <f t="shared" si="38"/>
        <v>1.5567020343983322</v>
      </c>
      <c r="Y79" s="367">
        <f t="shared" si="39"/>
        <v>5477.695271305568</v>
      </c>
      <c r="Z79" s="368" t="str">
        <f>IF(G79/M79/I79/'eTable 2. Prgm effect and costs'!$L$7/D79&gt;1,"&gt;100%",G79/M79/I79/'eTable 2. Prgm effect and costs'!$L$7/D79)</f>
        <v>&gt;100%</v>
      </c>
      <c r="AA79" s="368" t="str">
        <f t="shared" si="40"/>
        <v>&gt;100%</v>
      </c>
      <c r="AB79" s="401">
        <f>G79/M79/D79/('eTable 2. Prgm effect and costs'!$J$7)/('eTable 2. Prgm effect and costs'!$M$7)*$C$74</f>
        <v>22.076848257554342</v>
      </c>
      <c r="AC79" s="362">
        <f t="shared" si="41"/>
        <v>20829.570771097642</v>
      </c>
      <c r="AD79" s="370" t="str">
        <f>IF(H79/N79/I79/'eTable 2. Prgm effect and costs'!$L$7/D79&gt;1,"&gt;100%",H79/N79/I79/'eTable 2. Prgm effect and costs'!$L$7/D79)</f>
        <v>&gt;100%</v>
      </c>
      <c r="AE79" s="368">
        <f t="shared" si="42"/>
        <v>0.42917875965523816</v>
      </c>
      <c r="AF79" s="371">
        <f>H79/N79/D79/('eTable 2. Prgm effect and costs'!$J$7)/('eTable 2. Prgm effect and costs'!$M$7)*$C$74</f>
        <v>6.3146087839297218</v>
      </c>
    </row>
    <row r="80" spans="1:32" ht="15" customHeight="1" x14ac:dyDescent="0.2">
      <c r="A80" s="512"/>
      <c r="B80" s="358" t="s">
        <v>29</v>
      </c>
      <c r="C80" s="359">
        <f>'eTable1. Data inputs'!AC31</f>
        <v>14.620554509407677</v>
      </c>
      <c r="D80" s="360">
        <f>'eTable1. Data inputs'!AG31</f>
        <v>4624.4132687627025</v>
      </c>
      <c r="E80" s="361">
        <f>'eTable1. Data inputs'!O31</f>
        <v>11767.583994909441</v>
      </c>
      <c r="F80" s="361">
        <f>'eTable1. Data inputs'!P31</f>
        <v>12799.0912675667</v>
      </c>
      <c r="G80" s="362">
        <f t="shared" si="43"/>
        <v>54418171.567338824</v>
      </c>
      <c r="H80" s="362">
        <f t="shared" si="44"/>
        <v>59188287.485840283</v>
      </c>
      <c r="I80" s="363">
        <f>'eTable1. Data inputs'!W31</f>
        <v>0.17399999999999999</v>
      </c>
      <c r="J80" s="364">
        <f t="shared" si="45"/>
        <v>804.64790876471022</v>
      </c>
      <c r="K80" s="364">
        <f>J80*'eTable 2. Prgm effect and costs'!$L$7</f>
        <v>267.05986627104608</v>
      </c>
      <c r="L80" s="364">
        <f t="shared" si="46"/>
        <v>537.58804249366415</v>
      </c>
      <c r="M80" s="361">
        <f>'eTable1. Data inputs'!T31</f>
        <v>56875.0205654745</v>
      </c>
      <c r="N80" s="361">
        <f>'eTable1. Data inputs'!U31</f>
        <v>198856.44062742149</v>
      </c>
      <c r="O80" s="361">
        <f t="shared" si="47"/>
        <v>30575330.972580329</v>
      </c>
      <c r="P80" s="361">
        <f t="shared" si="48"/>
        <v>106902844.65415306</v>
      </c>
      <c r="Q80" s="362">
        <f t="shared" si="33"/>
        <v>23842840.594758496</v>
      </c>
      <c r="R80" s="362">
        <f t="shared" si="34"/>
        <v>-47714557.168312781</v>
      </c>
      <c r="S80" s="362">
        <f t="shared" si="49"/>
        <v>6611.7211407364102</v>
      </c>
      <c r="T80" s="362">
        <f t="shared" si="50"/>
        <v>23117.061222937748</v>
      </c>
      <c r="U80" s="362">
        <f t="shared" si="35"/>
        <v>44351.5084229938</v>
      </c>
      <c r="V80" s="362">
        <f t="shared" si="36"/>
        <v>-88756.730798890727</v>
      </c>
      <c r="W80" s="365">
        <f t="shared" si="37"/>
        <v>0.56185884405809949</v>
      </c>
      <c r="X80" s="366">
        <f t="shared" si="38"/>
        <v>1.8061486350610771</v>
      </c>
      <c r="Y80" s="367">
        <f t="shared" si="39"/>
        <v>6611.7211407364102</v>
      </c>
      <c r="Z80" s="368" t="str">
        <f>IF(G80/M80/I80/'eTable 2. Prgm effect and costs'!$L$7/D80&gt;1,"&gt;100%",G80/M80/I80/'eTable 2. Prgm effect and costs'!$L$7/D80)</f>
        <v>&gt;100%</v>
      </c>
      <c r="AA80" s="368" t="str">
        <f t="shared" si="40"/>
        <v>&gt;100%</v>
      </c>
      <c r="AB80" s="401">
        <f>G80/M80/D80/('eTable 2. Prgm effect and costs'!$J$7)/('eTable 2. Prgm effect and costs'!$M$7)*$C$74</f>
        <v>17.495434029968749</v>
      </c>
      <c r="AC80" s="362">
        <f t="shared" si="41"/>
        <v>23117.061222937748</v>
      </c>
      <c r="AD80" s="370" t="str">
        <f>IF(H80/N80/I80/'eTable 2. Prgm effect and costs'!$L$7/D80&gt;1,"&gt;100%",H80/N80/I80/'eTable 2. Prgm effect and costs'!$L$7/D80)</f>
        <v>&gt;100%</v>
      </c>
      <c r="AE80" s="368">
        <f t="shared" si="42"/>
        <v>0.36990502072010772</v>
      </c>
      <c r="AF80" s="371">
        <f>H80/N80/D80/('eTable 2. Prgm effect and costs'!$J$7)/('eTable 2. Prgm effect and costs'!$M$7)*$C$74</f>
        <v>5.4425002181731097</v>
      </c>
    </row>
    <row r="81" spans="1:32" ht="15" customHeight="1" x14ac:dyDescent="0.2">
      <c r="A81" s="512"/>
      <c r="B81" s="358" t="s">
        <v>30</v>
      </c>
      <c r="C81" s="359">
        <f>'eTable1. Data inputs'!AC32</f>
        <v>9.2203772046868693</v>
      </c>
      <c r="D81" s="360">
        <f>'eTable1. Data inputs'!AG32</f>
        <v>17304.953424726842</v>
      </c>
      <c r="E81" s="361">
        <f>'eTable1. Data inputs'!O32</f>
        <v>14434.749640904607</v>
      </c>
      <c r="F81" s="361">
        <f>'eTable1. Data inputs'!P32</f>
        <v>15700.051782790397</v>
      </c>
      <c r="G81" s="362">
        <f t="shared" si="43"/>
        <v>249792670.23344675</v>
      </c>
      <c r="H81" s="362">
        <f t="shared" si="44"/>
        <v>271688664.86698747</v>
      </c>
      <c r="I81" s="363">
        <f>'eTable1. Data inputs'!W32</f>
        <v>0.17399999999999999</v>
      </c>
      <c r="J81" s="364">
        <f t="shared" si="45"/>
        <v>3011.0618959024705</v>
      </c>
      <c r="K81" s="364">
        <f>J81*'eTable 2. Prgm effect and costs'!$L$7</f>
        <v>999.36106027797518</v>
      </c>
      <c r="L81" s="364">
        <f t="shared" si="46"/>
        <v>2011.7008356244953</v>
      </c>
      <c r="M81" s="361">
        <f>'eTable1. Data inputs'!T32</f>
        <v>69056.259765380761</v>
      </c>
      <c r="N81" s="361">
        <f>'eTable1. Data inputs'!U32</f>
        <v>241891.78218712425</v>
      </c>
      <c r="O81" s="361">
        <f t="shared" si="47"/>
        <v>138920535.4751187</v>
      </c>
      <c r="P81" s="361">
        <f t="shared" si="48"/>
        <v>486613900.35653627</v>
      </c>
      <c r="Q81" s="362">
        <f t="shared" si="33"/>
        <v>110872134.75832805</v>
      </c>
      <c r="R81" s="362">
        <f t="shared" si="34"/>
        <v>-214925235.4895488</v>
      </c>
      <c r="S81" s="362">
        <f t="shared" si="49"/>
        <v>8027.7901977255133</v>
      </c>
      <c r="T81" s="362">
        <f t="shared" si="50"/>
        <v>28119.919679253195</v>
      </c>
      <c r="U81" s="362">
        <f t="shared" si="35"/>
        <v>55113.629618744897</v>
      </c>
      <c r="V81" s="362">
        <f t="shared" si="36"/>
        <v>-106837.57330290577</v>
      </c>
      <c r="W81" s="365">
        <f t="shared" si="37"/>
        <v>0.55614336219429028</v>
      </c>
      <c r="X81" s="366">
        <f t="shared" si="38"/>
        <v>1.791071779143864</v>
      </c>
      <c r="Y81" s="367">
        <f t="shared" si="39"/>
        <v>8027.7901977255133</v>
      </c>
      <c r="Z81" s="368" t="str">
        <f>IF(G81/M81/I81/'eTable 2. Prgm effect and costs'!$L$7/D81&gt;1,"&gt;100%",G81/M81/I81/'eTable 2. Prgm effect and costs'!$L$7/D81)</f>
        <v>&gt;100%</v>
      </c>
      <c r="AA81" s="368" t="str">
        <f t="shared" si="40"/>
        <v>&gt;100%</v>
      </c>
      <c r="AB81" s="401">
        <f>G81/M81/D81/('eTable 2. Prgm effect and costs'!$J$7)/('eTable 2. Prgm effect and costs'!$M$7)*$C$74</f>
        <v>17.675234496350694</v>
      </c>
      <c r="AC81" s="362">
        <f t="shared" si="41"/>
        <v>28119.919679253195</v>
      </c>
      <c r="AD81" s="370" t="str">
        <f>IF(H81/N81/I81/'eTable 2. Prgm effect and costs'!$L$7/D81&gt;1,"&gt;100%",H81/N81/I81/'eTable 2. Prgm effect and costs'!$L$7/D81)</f>
        <v>&gt;100%</v>
      </c>
      <c r="AE81" s="368">
        <f t="shared" si="42"/>
        <v>0.37301880139902421</v>
      </c>
      <c r="AF81" s="371">
        <f>H81/N81/D81/('eTable 2. Prgm effect and costs'!$J$7)/('eTable 2. Prgm effect and costs'!$M$7)*$C$74</f>
        <v>5.4883140111066444</v>
      </c>
    </row>
    <row r="82" spans="1:32" ht="15" customHeight="1" x14ac:dyDescent="0.2">
      <c r="A82" s="512"/>
      <c r="B82" s="358" t="s">
        <v>31</v>
      </c>
      <c r="C82" s="359">
        <f>'eTable1. Data inputs'!AC33</f>
        <v>14.567996177757244</v>
      </c>
      <c r="D82" s="360">
        <f>'eTable1. Data inputs'!AG33</f>
        <v>17555.32911938629</v>
      </c>
      <c r="E82" s="361">
        <f>'eTable1. Data inputs'!O33</f>
        <v>14608.619221940467</v>
      </c>
      <c r="F82" s="361">
        <f>'eTable1. Data inputs'!P33</f>
        <v>15889.162192989657</v>
      </c>
      <c r="G82" s="362">
        <f t="shared" si="43"/>
        <v>256459118.42095777</v>
      </c>
      <c r="H82" s="362">
        <f t="shared" si="44"/>
        <v>278939471.72924304</v>
      </c>
      <c r="I82" s="363">
        <f>'eTable1. Data inputs'!W33</f>
        <v>0.17399999999999999</v>
      </c>
      <c r="J82" s="364">
        <f t="shared" si="45"/>
        <v>3054.6272667732142</v>
      </c>
      <c r="K82" s="364">
        <f>J82*'eTable 2. Prgm effect and costs'!$L$7</f>
        <v>1013.8202566445582</v>
      </c>
      <c r="L82" s="364">
        <f t="shared" si="46"/>
        <v>2040.807010128656</v>
      </c>
      <c r="M82" s="361">
        <f>'eTable1. Data inputs'!T33</f>
        <v>67330.845508761049</v>
      </c>
      <c r="N82" s="361">
        <f>'eTable1. Data inputs'!U33</f>
        <v>235783.71922597603</v>
      </c>
      <c r="O82" s="361">
        <f t="shared" si="47"/>
        <v>137409261.51216909</v>
      </c>
      <c r="P82" s="361">
        <f t="shared" si="48"/>
        <v>481189067.07057863</v>
      </c>
      <c r="Q82" s="362">
        <f t="shared" si="33"/>
        <v>119049856.90878868</v>
      </c>
      <c r="R82" s="362">
        <f t="shared" si="34"/>
        <v>-202249595.34133559</v>
      </c>
      <c r="S82" s="362">
        <f t="shared" si="49"/>
        <v>7827.2107903934721</v>
      </c>
      <c r="T82" s="362">
        <f t="shared" si="50"/>
        <v>27409.857360019709</v>
      </c>
      <c r="U82" s="362">
        <f t="shared" si="35"/>
        <v>58334.696185350505</v>
      </c>
      <c r="V82" s="362">
        <f t="shared" si="36"/>
        <v>-99102.754124989719</v>
      </c>
      <c r="W82" s="365">
        <f t="shared" si="37"/>
        <v>0.53579401800259807</v>
      </c>
      <c r="X82" s="366">
        <f t="shared" si="38"/>
        <v>1.7250662449725018</v>
      </c>
      <c r="Y82" s="367">
        <f t="shared" si="39"/>
        <v>7827.2107903934721</v>
      </c>
      <c r="Z82" s="368" t="str">
        <f>IF(G82/M82/I82/'eTable 2. Prgm effect and costs'!$L$7/D82&gt;1,"&gt;100%",G82/M82/I82/'eTable 2. Prgm effect and costs'!$L$7/D82)</f>
        <v>&gt;100%</v>
      </c>
      <c r="AA82" s="368" t="str">
        <f t="shared" si="40"/>
        <v>&gt;100%</v>
      </c>
      <c r="AB82" s="401">
        <f>G82/M82/D82/('eTable 2. Prgm effect and costs'!$J$7)/('eTable 2. Prgm effect and costs'!$M$7)*$C$74</f>
        <v>18.346536187578916</v>
      </c>
      <c r="AC82" s="362">
        <f t="shared" si="41"/>
        <v>27409.857360019709</v>
      </c>
      <c r="AD82" s="370" t="str">
        <f>IF(H82/N82/I82/'eTable 2. Prgm effect and costs'!$L$7/D82&gt;1,"&gt;100%",H82/N82/I82/'eTable 2. Prgm effect and costs'!$L$7/D82)</f>
        <v>&gt;100%</v>
      </c>
      <c r="AE82" s="368">
        <f t="shared" si="42"/>
        <v>0.38729147371758577</v>
      </c>
      <c r="AF82" s="371">
        <f>H82/N82/D82/('eTable 2. Prgm effect and costs'!$J$7)/('eTable 2. Prgm effect and costs'!$M$7)*$C$74</f>
        <v>5.6983112208132427</v>
      </c>
    </row>
    <row r="83" spans="1:32" ht="15" customHeight="1" x14ac:dyDescent="0.2">
      <c r="A83" s="512"/>
      <c r="B83" s="358" t="s">
        <v>32</v>
      </c>
      <c r="C83" s="359">
        <f>'eTable1. Data inputs'!AC34</f>
        <v>15.115795868610428</v>
      </c>
      <c r="D83" s="360">
        <f>'eTable1. Data inputs'!AG34</f>
        <v>45646.518282924859</v>
      </c>
      <c r="E83" s="361">
        <f>'eTable1. Data inputs'!O34</f>
        <v>11460.546758246854</v>
      </c>
      <c r="F83" s="361">
        <f>'eTable1. Data inputs'!P34</f>
        <v>12465.140167979398</v>
      </c>
      <c r="G83" s="362">
        <f t="shared" si="43"/>
        <v>523134057.13263023</v>
      </c>
      <c r="H83" s="362">
        <f t="shared" si="44"/>
        <v>568990248.57689261</v>
      </c>
      <c r="I83" s="363">
        <f>'eTable1. Data inputs'!W34</f>
        <v>0.17399999999999999</v>
      </c>
      <c r="J83" s="364">
        <f t="shared" si="45"/>
        <v>7942.4941812289253</v>
      </c>
      <c r="K83" s="364">
        <f>J83*'eTable 2. Prgm effect and costs'!$L$7</f>
        <v>2636.0864308389109</v>
      </c>
      <c r="L83" s="364">
        <f t="shared" si="46"/>
        <v>5306.4077503900144</v>
      </c>
      <c r="M83" s="361">
        <f>'eTable1. Data inputs'!T34</f>
        <v>59919.975140260198</v>
      </c>
      <c r="N83" s="361">
        <f>'eTable1. Data inputs'!U34</f>
        <v>212634.54104960765</v>
      </c>
      <c r="O83" s="361">
        <f t="shared" si="47"/>
        <v>317959820.4874537</v>
      </c>
      <c r="P83" s="361">
        <f t="shared" si="48"/>
        <v>1128325576.6262617</v>
      </c>
      <c r="Q83" s="362">
        <f t="shared" si="33"/>
        <v>205174236.64517653</v>
      </c>
      <c r="R83" s="362">
        <f t="shared" si="34"/>
        <v>-559335328.0493691</v>
      </c>
      <c r="S83" s="362">
        <f t="shared" si="49"/>
        <v>6965.6971100552473</v>
      </c>
      <c r="T83" s="362">
        <f t="shared" si="50"/>
        <v>24718.765397016887</v>
      </c>
      <c r="U83" s="362">
        <f t="shared" si="35"/>
        <v>38665.373317777259</v>
      </c>
      <c r="V83" s="362">
        <f t="shared" si="36"/>
        <v>-105407.52885193541</v>
      </c>
      <c r="W83" s="365">
        <f t="shared" si="37"/>
        <v>0.60779797482548781</v>
      </c>
      <c r="X83" s="366">
        <f t="shared" si="38"/>
        <v>1.9830314833133404</v>
      </c>
      <c r="Y83" s="367">
        <f t="shared" si="39"/>
        <v>6965.6971100552473</v>
      </c>
      <c r="Z83" s="368" t="str">
        <f>IF(G83/M83/I83/'eTable 2. Prgm effect and costs'!$L$7/D83&gt;1,"&gt;100%",G83/M83/I83/'eTable 2. Prgm effect and costs'!$L$7/D83)</f>
        <v>&gt;100%</v>
      </c>
      <c r="AA83" s="368" t="str">
        <f t="shared" si="40"/>
        <v>&gt;100%</v>
      </c>
      <c r="AB83" s="401">
        <f>G83/M83/D83/('eTable 2. Prgm effect and costs'!$J$7)/('eTable 2. Prgm effect and costs'!$M$7)*$C$74</f>
        <v>16.17307846936373</v>
      </c>
      <c r="AC83" s="362">
        <f t="shared" si="41"/>
        <v>24718.765397016887</v>
      </c>
      <c r="AD83" s="370" t="str">
        <f>IF(H83/N83/I83/'eTable 2. Prgm effect and costs'!$L$7/D83&gt;1,"&gt;100%",H83/N83/I83/'eTable 2. Prgm effect and costs'!$L$7/D83)</f>
        <v>&gt;100%</v>
      </c>
      <c r="AE83" s="368">
        <f t="shared" si="42"/>
        <v>0.33691015694796933</v>
      </c>
      <c r="AF83" s="371">
        <f>H83/N83/D83/('eTable 2. Prgm effect and costs'!$J$7)/('eTable 2. Prgm effect and costs'!$M$7)*$C$74</f>
        <v>4.9570389694210091</v>
      </c>
    </row>
    <row r="84" spans="1:32" ht="15" customHeight="1" x14ac:dyDescent="0.2">
      <c r="A84" s="512"/>
      <c r="B84" s="358" t="s">
        <v>33</v>
      </c>
      <c r="C84" s="359">
        <f>'eTable1. Data inputs'!AC35</f>
        <v>3.2702400338985433</v>
      </c>
      <c r="D84" s="360">
        <f>'eTable1. Data inputs'!AG35</f>
        <v>19002.192845922145</v>
      </c>
      <c r="E84" s="361">
        <f>'eTable1. Data inputs'!O35</f>
        <v>12748.505773712284</v>
      </c>
      <c r="F84" s="361">
        <f>'eTable1. Data inputs'!P35</f>
        <v>13865.997386840854</v>
      </c>
      <c r="G84" s="362">
        <f t="shared" si="43"/>
        <v>242249565.20943272</v>
      </c>
      <c r="H84" s="362">
        <f t="shared" si="44"/>
        <v>263484356.34580246</v>
      </c>
      <c r="I84" s="363">
        <f>'eTable1. Data inputs'!W35</f>
        <v>0.17399999999999999</v>
      </c>
      <c r="J84" s="364">
        <f t="shared" si="45"/>
        <v>3306.3815551904531</v>
      </c>
      <c r="K84" s="364">
        <f>J84*'eTable 2. Prgm effect and costs'!$L$7</f>
        <v>1097.3766368520039</v>
      </c>
      <c r="L84" s="364">
        <f t="shared" si="46"/>
        <v>2209.004918338449</v>
      </c>
      <c r="M84" s="361">
        <f>'eTable1. Data inputs'!T35</f>
        <v>62973.186544823235</v>
      </c>
      <c r="N84" s="361">
        <f>'eTable1. Data inputs'!U35</f>
        <v>220419.9256365269</v>
      </c>
      <c r="O84" s="361">
        <f t="shared" si="47"/>
        <v>139108078.80095917</v>
      </c>
      <c r="P84" s="361">
        <f t="shared" si="48"/>
        <v>486908699.83088309</v>
      </c>
      <c r="Q84" s="362">
        <f t="shared" si="33"/>
        <v>103141486.40847355</v>
      </c>
      <c r="R84" s="362">
        <f t="shared" si="34"/>
        <v>-223424343.48508063</v>
      </c>
      <c r="S84" s="362">
        <f t="shared" si="49"/>
        <v>7320.6329358356998</v>
      </c>
      <c r="T84" s="362">
        <f t="shared" si="50"/>
        <v>25623.816355246247</v>
      </c>
      <c r="U84" s="362">
        <f t="shared" si="35"/>
        <v>46691.379250551268</v>
      </c>
      <c r="V84" s="362">
        <f t="shared" si="36"/>
        <v>-101142.5287604765</v>
      </c>
      <c r="W84" s="365">
        <f t="shared" si="37"/>
        <v>0.57423458605878475</v>
      </c>
      <c r="X84" s="366">
        <f t="shared" si="38"/>
        <v>1.8479605642767414</v>
      </c>
      <c r="Y84" s="367">
        <f t="shared" si="39"/>
        <v>7320.6329358356998</v>
      </c>
      <c r="Z84" s="368" t="str">
        <f>IF(G84/M84/I84/'eTable 2. Prgm effect and costs'!$L$7/D84&gt;1,"&gt;100%",G84/M84/I84/'eTable 2. Prgm effect and costs'!$L$7/D84)</f>
        <v>&gt;100%</v>
      </c>
      <c r="AA84" s="368" t="str">
        <f t="shared" si="40"/>
        <v>&gt;100%</v>
      </c>
      <c r="AB84" s="401">
        <f>G84/M84/D84/('eTable 2. Prgm effect and costs'!$J$7)/('eTable 2. Prgm effect and costs'!$M$7)*$C$74</f>
        <v>17.118377365320654</v>
      </c>
      <c r="AC84" s="362">
        <f t="shared" si="41"/>
        <v>25623.816355246247</v>
      </c>
      <c r="AD84" s="370" t="str">
        <f>IF(H84/N84/I84/'eTable 2. Prgm effect and costs'!$L$7/D84&gt;1,"&gt;100%",H84/N84/I84/'eTable 2. Prgm effect and costs'!$L$7/D84)</f>
        <v>&gt;100%</v>
      </c>
      <c r="AE84" s="368">
        <f t="shared" si="42"/>
        <v>0.36153555502811591</v>
      </c>
      <c r="AF84" s="371">
        <f>H84/N84/D84/('eTable 2. Prgm effect and costs'!$J$7)/('eTable 2. Prgm effect and costs'!$M$7)*$C$74</f>
        <v>5.3193582863172439</v>
      </c>
    </row>
    <row r="85" spans="1:32" ht="15" customHeight="1" x14ac:dyDescent="0.2">
      <c r="A85" s="512"/>
      <c r="B85" s="358" t="s">
        <v>34</v>
      </c>
      <c r="C85" s="359">
        <f>'eTable1. Data inputs'!AC36</f>
        <v>10.055164408379349</v>
      </c>
      <c r="D85" s="360">
        <f>'eTable1. Data inputs'!AG36</f>
        <v>20204.406760007405</v>
      </c>
      <c r="E85" s="361">
        <f>'eTable1. Data inputs'!O36</f>
        <v>10930.811081567037</v>
      </c>
      <c r="F85" s="361">
        <f>'eTable1. Data inputs'!P36</f>
        <v>11888.969623843559</v>
      </c>
      <c r="G85" s="362">
        <f t="shared" si="43"/>
        <v>220850553.30877689</v>
      </c>
      <c r="H85" s="362">
        <f t="shared" si="44"/>
        <v>240209578.23750749</v>
      </c>
      <c r="I85" s="363">
        <f>'eTable1. Data inputs'!W36</f>
        <v>0.17399999999999999</v>
      </c>
      <c r="J85" s="364">
        <f t="shared" si="45"/>
        <v>3515.5667762412882</v>
      </c>
      <c r="K85" s="364">
        <f>J85*'eTable 2. Prgm effect and costs'!$L$7</f>
        <v>1166.8044903904276</v>
      </c>
      <c r="L85" s="364">
        <f t="shared" si="46"/>
        <v>2348.7622858508603</v>
      </c>
      <c r="M85" s="361">
        <f>'eTable1. Data inputs'!T36</f>
        <v>50601.640282149267</v>
      </c>
      <c r="N85" s="361">
        <f>'eTable1. Data inputs'!U36</f>
        <v>186187.77754068866</v>
      </c>
      <c r="O85" s="361">
        <f t="shared" si="47"/>
        <v>118851224.29690388</v>
      </c>
      <c r="P85" s="361">
        <f t="shared" si="48"/>
        <v>437310829.97395939</v>
      </c>
      <c r="Q85" s="362">
        <f t="shared" si="33"/>
        <v>101999329.01187301</v>
      </c>
      <c r="R85" s="362">
        <f t="shared" si="34"/>
        <v>-197101251.73645189</v>
      </c>
      <c r="S85" s="362">
        <f t="shared" si="49"/>
        <v>5882.4406827998509</v>
      </c>
      <c r="T85" s="362">
        <f t="shared" si="50"/>
        <v>21644.329139105052</v>
      </c>
      <c r="U85" s="362">
        <f t="shared" si="35"/>
        <v>43426.842139932793</v>
      </c>
      <c r="V85" s="362">
        <f t="shared" si="36"/>
        <v>-83917.071099023626</v>
      </c>
      <c r="W85" s="365">
        <f t="shared" si="37"/>
        <v>0.53815225959943558</v>
      </c>
      <c r="X85" s="366">
        <f t="shared" si="38"/>
        <v>1.8205386861866424</v>
      </c>
      <c r="Y85" s="367">
        <f t="shared" si="39"/>
        <v>5882.4406827998509</v>
      </c>
      <c r="Z85" s="368" t="str">
        <f>IF(G85/M85/I85/'eTable 2. Prgm effect and costs'!$L$7/D85&gt;1,"&gt;100%",G85/M85/I85/'eTable 2. Prgm effect and costs'!$L$7/D85)</f>
        <v>&gt;100%</v>
      </c>
      <c r="AA85" s="368" t="str">
        <f t="shared" si="40"/>
        <v>&gt;100%</v>
      </c>
      <c r="AB85" s="401">
        <f>G85/M85/D85/('eTable 2. Prgm effect and costs'!$J$7)/('eTable 2. Prgm effect and costs'!$M$7)*$C$74</f>
        <v>18.266139675209651</v>
      </c>
      <c r="AC85" s="362">
        <f t="shared" si="41"/>
        <v>21644.329139105052</v>
      </c>
      <c r="AD85" s="370" t="str">
        <f>IF(H85/N85/I85/'eTable 2. Prgm effect and costs'!$L$7/D85&gt;1,"&gt;100%",H85/N85/I85/'eTable 2. Prgm effect and costs'!$L$7/D85)</f>
        <v>&gt;100%</v>
      </c>
      <c r="AE85" s="368">
        <f t="shared" si="42"/>
        <v>0.36698118713164646</v>
      </c>
      <c r="AF85" s="371">
        <f>H85/N85/D85/('eTable 2. Prgm effect and costs'!$J$7)/('eTable 2. Prgm effect and costs'!$M$7)*$C$74</f>
        <v>5.3994811617890575</v>
      </c>
    </row>
    <row r="86" spans="1:32" ht="15" customHeight="1" x14ac:dyDescent="0.2">
      <c r="A86" s="512"/>
      <c r="B86" s="358" t="s">
        <v>35</v>
      </c>
      <c r="C86" s="359">
        <f>'eTable1. Data inputs'!AC37</f>
        <v>1.3071614848839332</v>
      </c>
      <c r="D86" s="360">
        <f>'eTable1. Data inputs'!AG37</f>
        <v>29039.807923156044</v>
      </c>
      <c r="E86" s="361">
        <f>'eTable1. Data inputs'!O37</f>
        <v>11601.282974845384</v>
      </c>
      <c r="F86" s="361">
        <f>'eTable1. Data inputs'!P37</f>
        <v>12618.21285322013</v>
      </c>
      <c r="G86" s="362">
        <f t="shared" si="43"/>
        <v>336899029.25169033</v>
      </c>
      <c r="H86" s="362">
        <f t="shared" si="44"/>
        <v>366430477.59101135</v>
      </c>
      <c r="I86" s="363">
        <f>'eTable1. Data inputs'!W37</f>
        <v>0.17399999999999999</v>
      </c>
      <c r="J86" s="364">
        <f t="shared" si="45"/>
        <v>5052.9265786291517</v>
      </c>
      <c r="K86" s="364">
        <f>J86*'eTable 2. Prgm effect and costs'!$L$7</f>
        <v>1677.0489075622618</v>
      </c>
      <c r="L86" s="364">
        <f t="shared" si="46"/>
        <v>3375.8776710668899</v>
      </c>
      <c r="M86" s="361">
        <f>'eTable1. Data inputs'!T37</f>
        <v>52300.429660693764</v>
      </c>
      <c r="N86" s="361">
        <f>'eTable1. Data inputs'!U37</f>
        <v>198040.61944167479</v>
      </c>
      <c r="O86" s="361">
        <f t="shared" si="47"/>
        <v>176559852.67874056</v>
      </c>
      <c r="P86" s="361">
        <f t="shared" si="48"/>
        <v>668560905.13740528</v>
      </c>
      <c r="Q86" s="362">
        <f t="shared" si="33"/>
        <v>160339176.57294977</v>
      </c>
      <c r="R86" s="362">
        <f t="shared" si="34"/>
        <v>-302130427.54639393</v>
      </c>
      <c r="S86" s="362">
        <f t="shared" si="49"/>
        <v>6079.92494805565</v>
      </c>
      <c r="T86" s="362">
        <f t="shared" si="50"/>
        <v>23022.222010094691</v>
      </c>
      <c r="U86" s="362">
        <f t="shared" si="35"/>
        <v>47495.552918621383</v>
      </c>
      <c r="V86" s="362">
        <f t="shared" si="36"/>
        <v>-89496.852962361823</v>
      </c>
      <c r="W86" s="365">
        <f t="shared" si="37"/>
        <v>0.52407349783972312</v>
      </c>
      <c r="X86" s="366">
        <f t="shared" si="38"/>
        <v>1.8245231934108237</v>
      </c>
      <c r="Y86" s="367">
        <f t="shared" si="39"/>
        <v>6079.92494805565</v>
      </c>
      <c r="Z86" s="368" t="str">
        <f>IF(G86/M86/I86/'eTable 2. Prgm effect and costs'!$L$7/D86&gt;1,"&gt;100%",G86/M86/I86/'eTable 2. Prgm effect and costs'!$L$7/D86)</f>
        <v>&gt;100%</v>
      </c>
      <c r="AA86" s="368" t="str">
        <f t="shared" si="40"/>
        <v>&gt;100%</v>
      </c>
      <c r="AB86" s="401">
        <f>G86/M86/D86/('eTable 2. Prgm effect and costs'!$J$7)/('eTable 2. Prgm effect and costs'!$M$7)*$C$74</f>
        <v>18.756843039941824</v>
      </c>
      <c r="AC86" s="362">
        <f t="shared" si="41"/>
        <v>23022.222010094691</v>
      </c>
      <c r="AD86" s="370" t="str">
        <f>IF(H86/N86/I86/'eTable 2. Prgm effect and costs'!$L$7/D86&gt;1,"&gt;100%",H86/N86/I86/'eTable 2. Prgm effect and costs'!$L$7/D86)</f>
        <v>&gt;100%</v>
      </c>
      <c r="AE86" s="368">
        <f t="shared" si="42"/>
        <v>0.36617975079115733</v>
      </c>
      <c r="AF86" s="371">
        <f>H86/N86/D86/('eTable 2. Prgm effect and costs'!$J$7)/('eTable 2. Prgm effect and costs'!$M$7)*$C$74</f>
        <v>5.3876894390125658</v>
      </c>
    </row>
    <row r="87" spans="1:32" ht="15" customHeight="1" x14ac:dyDescent="0.2">
      <c r="A87" s="512"/>
      <c r="B87" s="358" t="s">
        <v>36</v>
      </c>
      <c r="C87" s="359">
        <f>'eTable1. Data inputs'!AC38</f>
        <v>6.3130354806880939</v>
      </c>
      <c r="D87" s="360">
        <f>'eTable1. Data inputs'!AG38</f>
        <v>4619.2175018105791</v>
      </c>
      <c r="E87" s="361">
        <f>'eTable1. Data inputs'!O38</f>
        <v>13320.089027764743</v>
      </c>
      <c r="F87" s="361">
        <f>'eTable1. Data inputs'!P38</f>
        <v>14487.683727791971</v>
      </c>
      <c r="G87" s="362">
        <f t="shared" si="43"/>
        <v>61528388.362725958</v>
      </c>
      <c r="H87" s="362">
        <f t="shared" si="44"/>
        <v>66921762.236113004</v>
      </c>
      <c r="I87" s="363">
        <f>'eTable1. Data inputs'!W38</f>
        <v>0.17399999999999999</v>
      </c>
      <c r="J87" s="364">
        <f t="shared" si="45"/>
        <v>803.74384531504074</v>
      </c>
      <c r="K87" s="364">
        <f>J87*'eTable 2. Prgm effect and costs'!$L$7</f>
        <v>266.75981072956097</v>
      </c>
      <c r="L87" s="364">
        <f t="shared" si="46"/>
        <v>536.98403458547978</v>
      </c>
      <c r="M87" s="361">
        <f>'eTable1. Data inputs'!T38</f>
        <v>56002.354836617174</v>
      </c>
      <c r="N87" s="361">
        <f>'eTable1. Data inputs'!U38</f>
        <v>206621.38876768315</v>
      </c>
      <c r="O87" s="361">
        <f t="shared" si="47"/>
        <v>30072370.446454346</v>
      </c>
      <c r="P87" s="361">
        <f t="shared" si="48"/>
        <v>110952386.97212543</v>
      </c>
      <c r="Q87" s="362">
        <f t="shared" si="33"/>
        <v>31456017.916271612</v>
      </c>
      <c r="R87" s="362">
        <f t="shared" si="34"/>
        <v>-44030624.736012422</v>
      </c>
      <c r="S87" s="362">
        <f t="shared" si="49"/>
        <v>6510.2737497567459</v>
      </c>
      <c r="T87" s="362">
        <f t="shared" si="50"/>
        <v>24019.736444243164</v>
      </c>
      <c r="U87" s="362">
        <f t="shared" si="35"/>
        <v>58579.056154907499</v>
      </c>
      <c r="V87" s="362">
        <f t="shared" si="36"/>
        <v>-81996.152399580154</v>
      </c>
      <c r="W87" s="365">
        <f t="shared" si="37"/>
        <v>0.48875602379132455</v>
      </c>
      <c r="X87" s="366">
        <f t="shared" si="38"/>
        <v>1.6579418004663984</v>
      </c>
      <c r="Y87" s="367">
        <f t="shared" si="39"/>
        <v>6510.2737497567459</v>
      </c>
      <c r="Z87" s="368" t="str">
        <f>IF(G87/M87/I87/'eTable 2. Prgm effect and costs'!$L$7/D87&gt;1,"&gt;100%",G87/M87/I87/'eTable 2. Prgm effect and costs'!$L$7/D87)</f>
        <v>&gt;100%</v>
      </c>
      <c r="AA87" s="368" t="str">
        <f t="shared" si="40"/>
        <v>&gt;100%</v>
      </c>
      <c r="AB87" s="401">
        <f>G87/M87/D87/('eTable 2. Prgm effect and costs'!$J$7)/('eTable 2. Prgm effect and costs'!$M$7)*$C$74</f>
        <v>20.112211127590928</v>
      </c>
      <c r="AC87" s="362">
        <f t="shared" si="41"/>
        <v>24019.736444243164</v>
      </c>
      <c r="AD87" s="370" t="str">
        <f>IF(H87/N87/I87/'eTable 2. Prgm effect and costs'!$L$7/D87&gt;1,"&gt;100%",H87/N87/I87/'eTable 2. Prgm effect and costs'!$L$7/D87)</f>
        <v>&gt;100%</v>
      </c>
      <c r="AE87" s="368">
        <f t="shared" si="42"/>
        <v>0.40297159290387435</v>
      </c>
      <c r="AF87" s="371">
        <f>H87/N87/D87/('eTable 2. Prgm effect and costs'!$J$7)/('eTable 2. Prgm effect and costs'!$M$7)*$C$74</f>
        <v>5.929016529776673</v>
      </c>
    </row>
    <row r="88" spans="1:32" ht="15" customHeight="1" x14ac:dyDescent="0.2">
      <c r="A88" s="512"/>
      <c r="B88" s="358" t="s">
        <v>37</v>
      </c>
      <c r="C88" s="359">
        <f>'eTable1. Data inputs'!AC39</f>
        <v>8.5991540827138273</v>
      </c>
      <c r="D88" s="360">
        <f>'eTable1. Data inputs'!AG39</f>
        <v>8769.7603833033863</v>
      </c>
      <c r="E88" s="361">
        <f>'eTable1. Data inputs'!O39</f>
        <v>11759.564524394676</v>
      </c>
      <c r="F88" s="361">
        <f>'eTable1. Data inputs'!P39</f>
        <v>12790.368836940292</v>
      </c>
      <c r="G88" s="362">
        <f t="shared" si="43"/>
        <v>103128563.09093636</v>
      </c>
      <c r="H88" s="362">
        <f t="shared" si="44"/>
        <v>112168469.91403718</v>
      </c>
      <c r="I88" s="363">
        <f>'eTable1. Data inputs'!W39</f>
        <v>0.17399999999999999</v>
      </c>
      <c r="J88" s="364">
        <f t="shared" si="45"/>
        <v>1525.9383066947892</v>
      </c>
      <c r="K88" s="364">
        <f>J88*'eTable 2. Prgm effect and costs'!$L$7</f>
        <v>506.45366213577057</v>
      </c>
      <c r="L88" s="364">
        <f t="shared" si="46"/>
        <v>1019.4846445590185</v>
      </c>
      <c r="M88" s="361">
        <f>'eTable1. Data inputs'!T39</f>
        <v>56405.342152439371</v>
      </c>
      <c r="N88" s="361">
        <f>'eTable1. Data inputs'!U39</f>
        <v>202962.19158772443</v>
      </c>
      <c r="O88" s="361">
        <f t="shared" si="47"/>
        <v>57504380.195509478</v>
      </c>
      <c r="P88" s="361">
        <f t="shared" si="48"/>
        <v>206916837.74973068</v>
      </c>
      <c r="Q88" s="362">
        <f t="shared" si="33"/>
        <v>45624182.895426884</v>
      </c>
      <c r="R88" s="362">
        <f t="shared" si="34"/>
        <v>-94748367.835693493</v>
      </c>
      <c r="S88" s="362">
        <f t="shared" si="49"/>
        <v>6557.1210252210758</v>
      </c>
      <c r="T88" s="362">
        <f t="shared" si="50"/>
        <v>23594.354772072962</v>
      </c>
      <c r="U88" s="362">
        <f t="shared" si="35"/>
        <v>44752.202143428825</v>
      </c>
      <c r="V88" s="362">
        <f t="shared" si="36"/>
        <v>-92937.513420496107</v>
      </c>
      <c r="W88" s="365">
        <f t="shared" si="37"/>
        <v>0.55759896649392326</v>
      </c>
      <c r="X88" s="366">
        <f t="shared" si="38"/>
        <v>1.8446969804286892</v>
      </c>
      <c r="Y88" s="367">
        <f t="shared" si="39"/>
        <v>6557.1210252210758</v>
      </c>
      <c r="Z88" s="368" t="str">
        <f>IF(G88/M88/I88/'eTable 2. Prgm effect and costs'!$L$7/D88&gt;1,"&gt;100%",G88/M88/I88/'eTable 2. Prgm effect and costs'!$L$7/D88)</f>
        <v>&gt;100%</v>
      </c>
      <c r="AA88" s="368" t="str">
        <f t="shared" si="40"/>
        <v>&gt;100%</v>
      </c>
      <c r="AB88" s="401">
        <f>G88/M88/D88/('eTable 2. Prgm effect and costs'!$J$7)/('eTable 2. Prgm effect and costs'!$M$7)*$C$74</f>
        <v>17.629093544024894</v>
      </c>
      <c r="AC88" s="362">
        <f t="shared" si="41"/>
        <v>23594.354772072962</v>
      </c>
      <c r="AD88" s="370" t="str">
        <f>IF(H88/N88/I88/'eTable 2. Prgm effect and costs'!$L$7/D88&gt;1,"&gt;100%",H88/N88/I88/'eTable 2. Prgm effect and costs'!$L$7/D88)</f>
        <v>&gt;100%</v>
      </c>
      <c r="AE88" s="368">
        <f t="shared" si="42"/>
        <v>0.36217517313906017</v>
      </c>
      <c r="AF88" s="371">
        <f>H88/N88/D88/('eTable 2. Prgm effect and costs'!$J$7)/('eTable 2. Prgm effect and costs'!$M$7)*$C$74</f>
        <v>5.3287691391399097</v>
      </c>
    </row>
    <row r="89" spans="1:32" ht="15" customHeight="1" x14ac:dyDescent="0.2">
      <c r="A89" s="512"/>
      <c r="B89" s="358" t="s">
        <v>38</v>
      </c>
      <c r="C89" s="359">
        <f>'eTable1. Data inputs'!AC40</f>
        <v>8.2194058388313262</v>
      </c>
      <c r="D89" s="360">
        <f>'eTable1. Data inputs'!AG40</f>
        <v>13772.307481601871</v>
      </c>
      <c r="E89" s="361">
        <f>'eTable1. Data inputs'!O40</f>
        <v>13021.583428412345</v>
      </c>
      <c r="F89" s="361">
        <f>'eTable1. Data inputs'!P40</f>
        <v>14163.012120464264</v>
      </c>
      <c r="G89" s="362">
        <f t="shared" si="43"/>
        <v>179337250.87342629</v>
      </c>
      <c r="H89" s="362">
        <f t="shared" si="44"/>
        <v>195057357.78868794</v>
      </c>
      <c r="I89" s="363">
        <f>'eTable1. Data inputs'!W40</f>
        <v>0.17399999999999999</v>
      </c>
      <c r="J89" s="364">
        <f t="shared" si="45"/>
        <v>2396.3815017987254</v>
      </c>
      <c r="K89" s="364">
        <f>J89*'eTable 2. Prgm effect and costs'!$L$7</f>
        <v>795.35075706250802</v>
      </c>
      <c r="L89" s="364">
        <f t="shared" si="46"/>
        <v>1601.0307447362175</v>
      </c>
      <c r="M89" s="361">
        <f>'eTable1. Data inputs'!T40</f>
        <v>55973.386919211291</v>
      </c>
      <c r="N89" s="361">
        <f>'eTable1. Data inputs'!U40</f>
        <v>211053.67449527737</v>
      </c>
      <c r="O89" s="361">
        <f t="shared" si="47"/>
        <v>89615113.344673306</v>
      </c>
      <c r="P89" s="361">
        <f t="shared" si="48"/>
        <v>337903421.65648913</v>
      </c>
      <c r="Q89" s="362">
        <f t="shared" si="33"/>
        <v>89722137.528752983</v>
      </c>
      <c r="R89" s="362">
        <f t="shared" si="34"/>
        <v>-142846063.86780119</v>
      </c>
      <c r="S89" s="362">
        <f t="shared" si="49"/>
        <v>6506.9062293583129</v>
      </c>
      <c r="T89" s="362">
        <f t="shared" si="50"/>
        <v>24534.989660075993</v>
      </c>
      <c r="U89" s="362">
        <f t="shared" si="35"/>
        <v>56040.23397035728</v>
      </c>
      <c r="V89" s="362">
        <f t="shared" si="36"/>
        <v>-89221.312168703051</v>
      </c>
      <c r="W89" s="365">
        <f t="shared" si="37"/>
        <v>0.49970161195301466</v>
      </c>
      <c r="X89" s="366">
        <f t="shared" si="38"/>
        <v>1.7323285083280531</v>
      </c>
      <c r="Y89" s="367">
        <f t="shared" si="39"/>
        <v>6506.9062293583129</v>
      </c>
      <c r="Z89" s="368" t="str">
        <f>IF(G89/M89/I89/'eTable 2. Prgm effect and costs'!$L$7/D89&gt;1,"&gt;100%",G89/M89/I89/'eTable 2. Prgm effect and costs'!$L$7/D89)</f>
        <v>&gt;100%</v>
      </c>
      <c r="AA89" s="368" t="str">
        <f t="shared" si="40"/>
        <v>&gt;100%</v>
      </c>
      <c r="AB89" s="401">
        <f>G89/M89/D89/('eTable 2. Prgm effect and costs'!$J$7)/('eTable 2. Prgm effect and costs'!$M$7)*$C$74</f>
        <v>19.671668262093291</v>
      </c>
      <c r="AC89" s="362">
        <f t="shared" si="41"/>
        <v>24534.989660075993</v>
      </c>
      <c r="AD89" s="370" t="str">
        <f>IF(H89/N89/I89/'eTable 2. Prgm effect and costs'!$L$7/D89&gt;1,"&gt;100%",H89/N89/I89/'eTable 2. Prgm effect and costs'!$L$7/D89)</f>
        <v>&gt;100%</v>
      </c>
      <c r="AE89" s="368">
        <f t="shared" si="42"/>
        <v>0.38566787134426267</v>
      </c>
      <c r="AF89" s="371">
        <f>H89/N89/D89/('eTable 2. Prgm effect and costs'!$J$7)/('eTable 2. Prgm effect and costs'!$M$7)*$C$74</f>
        <v>5.6744227743849276</v>
      </c>
    </row>
    <row r="90" spans="1:32" ht="15" customHeight="1" x14ac:dyDescent="0.2">
      <c r="A90" s="512"/>
      <c r="B90" s="358" t="s">
        <v>57</v>
      </c>
      <c r="C90" s="359">
        <f>'eTable1. Data inputs'!AC41</f>
        <v>3.0318454422732204</v>
      </c>
      <c r="D90" s="360">
        <f>'eTable1. Data inputs'!AG41</f>
        <v>2942.1234207367629</v>
      </c>
      <c r="E90" s="361">
        <f>'eTable1. Data inputs'!O41</f>
        <v>13609.628634423456</v>
      </c>
      <c r="F90" s="361">
        <f>'eTable1. Data inputs'!P41</f>
        <v>14802.603413328385</v>
      </c>
      <c r="G90" s="362">
        <f t="shared" si="43"/>
        <v>40041207.152866937</v>
      </c>
      <c r="H90" s="362">
        <f t="shared" si="44"/>
        <v>43551086.19023139</v>
      </c>
      <c r="I90" s="363">
        <f>'eTable1. Data inputs'!W41</f>
        <v>0.17399999999999999</v>
      </c>
      <c r="J90" s="364">
        <f t="shared" si="45"/>
        <v>511.92947520819672</v>
      </c>
      <c r="K90" s="364">
        <f>J90*'eTable 2. Prgm effect and costs'!$L$7</f>
        <v>169.90762754754806</v>
      </c>
      <c r="L90" s="364">
        <f t="shared" si="46"/>
        <v>342.02184766064863</v>
      </c>
      <c r="M90" s="361">
        <f>'eTable1. Data inputs'!T41</f>
        <v>60014.055473662447</v>
      </c>
      <c r="N90" s="361">
        <f>'eTable1. Data inputs'!U41</f>
        <v>231080.77785525855</v>
      </c>
      <c r="O90" s="361">
        <f t="shared" si="47"/>
        <v>20526118.138710693</v>
      </c>
      <c r="P90" s="361">
        <f t="shared" si="48"/>
        <v>79034674.600915432</v>
      </c>
      <c r="Q90" s="362">
        <f t="shared" si="33"/>
        <v>19515089.014156245</v>
      </c>
      <c r="R90" s="362">
        <f t="shared" si="34"/>
        <v>-35483588.410684042</v>
      </c>
      <c r="S90" s="362">
        <f t="shared" si="49"/>
        <v>6976.633948813258</v>
      </c>
      <c r="T90" s="362">
        <f t="shared" si="50"/>
        <v>26863.140425673802</v>
      </c>
      <c r="U90" s="362">
        <f t="shared" si="35"/>
        <v>57058.018800947946</v>
      </c>
      <c r="V90" s="362">
        <f t="shared" si="36"/>
        <v>-103746.55494490685</v>
      </c>
      <c r="W90" s="365">
        <f t="shared" si="37"/>
        <v>0.51262485819539105</v>
      </c>
      <c r="X90" s="366">
        <f t="shared" si="38"/>
        <v>1.8147578284429355</v>
      </c>
      <c r="Y90" s="367">
        <f t="shared" si="39"/>
        <v>6976.633948813258</v>
      </c>
      <c r="Z90" s="368" t="str">
        <f>IF(G90/M90/I90/'eTable 2. Prgm effect and costs'!$L$7/D90&gt;1,"&gt;100%",G90/M90/I90/'eTable 2. Prgm effect and costs'!$L$7/D90)</f>
        <v>&gt;100%</v>
      </c>
      <c r="AA90" s="368" t="str">
        <f t="shared" si="40"/>
        <v>&gt;100%</v>
      </c>
      <c r="AB90" s="401">
        <f>G90/M90/D90/('eTable 2. Prgm effect and costs'!$J$7)/('eTable 2. Prgm effect and costs'!$M$7)*$C$74</f>
        <v>19.175746519545886</v>
      </c>
      <c r="AC90" s="362">
        <f t="shared" si="41"/>
        <v>26863.140425673802</v>
      </c>
      <c r="AD90" s="370" t="str">
        <f>IF(H90/N90/I90/'eTable 2. Prgm effect and costs'!$L$7/D90&gt;1,"&gt;100%",H90/N90/I90/'eTable 2. Prgm effect and costs'!$L$7/D90)</f>
        <v>&gt;100%</v>
      </c>
      <c r="AE90" s="368">
        <f t="shared" si="42"/>
        <v>0.36815019492110174</v>
      </c>
      <c r="AF90" s="371">
        <f>H90/N90/D90/('eTable 2. Prgm effect and costs'!$J$7)/('eTable 2. Prgm effect and costs'!$M$7)*$C$74</f>
        <v>5.4166810503895695</v>
      </c>
    </row>
    <row r="91" spans="1:32" ht="15" customHeight="1" x14ac:dyDescent="0.2">
      <c r="A91" s="512"/>
      <c r="B91" s="358" t="s">
        <v>58</v>
      </c>
      <c r="C91" s="359">
        <f>'eTable1. Data inputs'!AC42</f>
        <v>4.6931013388443894</v>
      </c>
      <c r="D91" s="360">
        <f>'eTable1. Data inputs'!AG42</f>
        <v>28054.778596240925</v>
      </c>
      <c r="E91" s="361">
        <f>'eTable1. Data inputs'!O42</f>
        <v>14470.843168959691</v>
      </c>
      <c r="F91" s="361">
        <f>'eTable1. Data inputs'!P42</f>
        <v>15739.309149463568</v>
      </c>
      <c r="G91" s="362">
        <f t="shared" si="43"/>
        <v>405976301.20608956</v>
      </c>
      <c r="H91" s="362">
        <f t="shared" si="44"/>
        <v>441562833.44598949</v>
      </c>
      <c r="I91" s="363">
        <f>'eTable1. Data inputs'!W42</f>
        <v>0.17399999999999999</v>
      </c>
      <c r="J91" s="364">
        <f t="shared" si="45"/>
        <v>4881.5314757459209</v>
      </c>
      <c r="K91" s="364">
        <f>J91*'eTable 2. Prgm effect and costs'!$L$7</f>
        <v>1620.1634639329136</v>
      </c>
      <c r="L91" s="364">
        <f t="shared" si="46"/>
        <v>3261.3680118130073</v>
      </c>
      <c r="M91" s="361">
        <f>'eTable1. Data inputs'!T42</f>
        <v>72328.457686450463</v>
      </c>
      <c r="N91" s="361">
        <f>'eTable1. Data inputs'!U42</f>
        <v>247777.62471098211</v>
      </c>
      <c r="O91" s="361">
        <f t="shared" si="47"/>
        <v>235889718.24236017</v>
      </c>
      <c r="P91" s="361">
        <f t="shared" si="48"/>
        <v>808094019.27540517</v>
      </c>
      <c r="Q91" s="362">
        <f t="shared" si="33"/>
        <v>170086582.96372938</v>
      </c>
      <c r="R91" s="362">
        <f t="shared" si="34"/>
        <v>-366531185.82941568</v>
      </c>
      <c r="S91" s="362">
        <f t="shared" si="49"/>
        <v>8408.1832060498655</v>
      </c>
      <c r="T91" s="362">
        <f t="shared" si="50"/>
        <v>28804.148872651665</v>
      </c>
      <c r="U91" s="362">
        <f t="shared" si="35"/>
        <v>52151.913659439364</v>
      </c>
      <c r="V91" s="362">
        <f t="shared" si="36"/>
        <v>-112385.71804892989</v>
      </c>
      <c r="W91" s="365">
        <f t="shared" si="37"/>
        <v>0.58104307453802151</v>
      </c>
      <c r="X91" s="366">
        <f t="shared" si="38"/>
        <v>1.8300770763901908</v>
      </c>
      <c r="Y91" s="367">
        <f t="shared" si="39"/>
        <v>8408.1832060498655</v>
      </c>
      <c r="Z91" s="368" t="str">
        <f>IF(G91/M91/I91/'eTable 2. Prgm effect and costs'!$L$7/D91&gt;1,"&gt;100%",G91/M91/I91/'eTable 2. Prgm effect and costs'!$L$7/D91)</f>
        <v>&gt;100%</v>
      </c>
      <c r="AA91" s="368" t="str">
        <f t="shared" si="40"/>
        <v>&gt;100%</v>
      </c>
      <c r="AB91" s="401">
        <f>G91/M91/D91/('eTable 2. Prgm effect and costs'!$J$7)/('eTable 2. Prgm effect and costs'!$M$7)*$C$74</f>
        <v>16.917789353549445</v>
      </c>
      <c r="AC91" s="362">
        <f t="shared" si="41"/>
        <v>28804.148872651665</v>
      </c>
      <c r="AD91" s="370" t="str">
        <f>IF(H91/N91/I91/'eTable 2. Prgm effect and costs'!$L$7/D91&gt;1,"&gt;100%",H91/N91/I91/'eTable 2. Prgm effect and costs'!$L$7/D91)</f>
        <v>&gt;100%</v>
      </c>
      <c r="AE91" s="368">
        <f t="shared" si="42"/>
        <v>0.36506847547300553</v>
      </c>
      <c r="AF91" s="371">
        <f>H91/N91/D91/('eTable 2. Prgm effect and costs'!$J$7)/('eTable 2. Prgm effect and costs'!$M$7)*$C$74</f>
        <v>5.3713389819419444</v>
      </c>
    </row>
    <row r="92" spans="1:32" ht="15" customHeight="1" x14ac:dyDescent="0.2">
      <c r="A92" s="512"/>
      <c r="B92" s="358" t="s">
        <v>56</v>
      </c>
      <c r="C92" s="359">
        <f>'eTable1. Data inputs'!AC43</f>
        <v>12.865981006423139</v>
      </c>
      <c r="D92" s="360">
        <f>'eTable1. Data inputs'!AG43</f>
        <v>13366.626106194692</v>
      </c>
      <c r="E92" s="361">
        <f>'eTable1. Data inputs'!O43</f>
        <v>12515.44899178364</v>
      </c>
      <c r="F92" s="361">
        <f>'eTable1. Data inputs'!P43</f>
        <v>13612.511622581978</v>
      </c>
      <c r="G92" s="362">
        <f t="shared" ref="G92:G111" si="51">E92*D92</f>
        <v>167289327.22432324</v>
      </c>
      <c r="H92" s="362">
        <f t="shared" ref="H92:H111" si="52">F92*D92</f>
        <v>181953353.22528294</v>
      </c>
      <c r="I92" s="363">
        <f>'eTable1. Data inputs'!W43</f>
        <v>0.17399999999999999</v>
      </c>
      <c r="J92" s="364">
        <f t="shared" si="45"/>
        <v>2325.7929424778763</v>
      </c>
      <c r="K92" s="364">
        <f>J92*'eTable 2. Prgm effect and costs'!$L$7</f>
        <v>771.92265763274349</v>
      </c>
      <c r="L92" s="364">
        <f t="shared" ref="L92:L111" si="53">J92-K92</f>
        <v>1553.8702848451328</v>
      </c>
      <c r="M92" s="361">
        <f>'eTable1. Data inputs'!T43</f>
        <v>54345.546371741912</v>
      </c>
      <c r="N92" s="361">
        <f>'eTable1. Data inputs'!U43</f>
        <v>198532.11704504845</v>
      </c>
      <c r="O92" s="361">
        <f t="shared" ref="O92:O111" si="54">M92*L92</f>
        <v>84445929.620722979</v>
      </c>
      <c r="P92" s="361">
        <f t="shared" si="48"/>
        <v>308493157.26369667</v>
      </c>
      <c r="Q92" s="362">
        <f t="shared" ref="Q92:Q111" si="55">G92-O92</f>
        <v>82843397.603600264</v>
      </c>
      <c r="R92" s="362">
        <f t="shared" ref="R92:R111" si="56">H92-P92</f>
        <v>-126539804.03841373</v>
      </c>
      <c r="S92" s="362">
        <f t="shared" si="49"/>
        <v>6317.6697657149971</v>
      </c>
      <c r="T92" s="362">
        <f t="shared" si="50"/>
        <v>23079.35860648688</v>
      </c>
      <c r="U92" s="362">
        <f t="shared" ref="U92:U111" si="57">Q92/L92</f>
        <v>53314.229901665756</v>
      </c>
      <c r="V92" s="362">
        <f t="shared" ref="V92:V111" si="58">R92/L92</f>
        <v>-81435.242872300238</v>
      </c>
      <c r="W92" s="365">
        <f t="shared" ref="W92:W111" si="59">O92/G92</f>
        <v>0.50478970190062944</v>
      </c>
      <c r="X92" s="366">
        <f t="shared" ref="X92:X111" si="60">P92/H92</f>
        <v>1.6954518935506524</v>
      </c>
      <c r="Y92" s="367">
        <f t="shared" ref="Y92:Y111" si="61">O92/D92</f>
        <v>6317.6697657149971</v>
      </c>
      <c r="Z92" s="368" t="str">
        <f>IF(G92/M92/I92/'eTable 2. Prgm effect and costs'!$L$7/D92&gt;1,"&gt;100%",G92/M92/I92/'eTable 2. Prgm effect and costs'!$L$7/D92)</f>
        <v>&gt;100%</v>
      </c>
      <c r="AA92" s="368" t="str">
        <f t="shared" ref="AA92:AA111" si="62">IF(G92/M92/J92&gt;1,"&gt;100%",G92/M92/J92)</f>
        <v>&gt;100%</v>
      </c>
      <c r="AB92" s="401">
        <f>G92/M92/D92/('eTable 2. Prgm effect and costs'!$J$7)/('eTable 2. Prgm effect and costs'!$M$7)*$C$74</f>
        <v>19.473385259963283</v>
      </c>
      <c r="AC92" s="362">
        <f t="shared" ref="AC92:AC111" si="63">P92/D92</f>
        <v>23079.35860648688</v>
      </c>
      <c r="AD92" s="370" t="str">
        <f>IF(H92/N92/I92/'eTable 2. Prgm effect and costs'!$L$7/D92&gt;1,"&gt;100%",H92/N92/I92/'eTable 2. Prgm effect and costs'!$L$7/D92)</f>
        <v>&gt;100%</v>
      </c>
      <c r="AE92" s="368">
        <f t="shared" ref="AE92:AE111" si="64">IF(H92/N92/J92&gt;1,"&gt;100%",H92/N92/J92)</f>
        <v>0.39405626949208516</v>
      </c>
      <c r="AF92" s="371">
        <f>H92/N92/D92/('eTable 2. Prgm effect and costs'!$J$7)/('eTable 2. Prgm effect and costs'!$M$7)*$C$74</f>
        <v>5.7978432639494413</v>
      </c>
    </row>
    <row r="93" spans="1:32" ht="15" customHeight="1" x14ac:dyDescent="0.2">
      <c r="A93" s="512"/>
      <c r="B93" s="358" t="s">
        <v>55</v>
      </c>
      <c r="C93" s="359">
        <f>'eTable1. Data inputs'!AC44</f>
        <v>15.230746589131638</v>
      </c>
      <c r="D93" s="360">
        <f>'eTable1. Data inputs'!AG44</f>
        <v>80251.544421360464</v>
      </c>
      <c r="E93" s="361">
        <f>'eTable1. Data inputs'!O44</f>
        <v>14802.067259069476</v>
      </c>
      <c r="F93" s="361">
        <f>'eTable1. Data inputs'!P44</f>
        <v>16099.567241622995</v>
      </c>
      <c r="G93" s="362">
        <f t="shared" si="51"/>
        <v>1187888758.1691794</v>
      </c>
      <c r="H93" s="362">
        <f t="shared" si="52"/>
        <v>1292015135.6557875</v>
      </c>
      <c r="I93" s="363">
        <f>'eTable1. Data inputs'!W44</f>
        <v>0.17399999999999999</v>
      </c>
      <c r="J93" s="364">
        <f t="shared" si="45"/>
        <v>13963.76872931672</v>
      </c>
      <c r="K93" s="364">
        <f>J93*'eTable 2. Prgm effect and costs'!$L$7</f>
        <v>4634.5266903335669</v>
      </c>
      <c r="L93" s="364">
        <f t="shared" si="53"/>
        <v>9329.2420389831532</v>
      </c>
      <c r="M93" s="361">
        <f>'eTable1. Data inputs'!T44</f>
        <v>76351.718493217952</v>
      </c>
      <c r="N93" s="361">
        <f>'eTable1. Data inputs'!U44</f>
        <v>252117.25816153677</v>
      </c>
      <c r="O93" s="361">
        <f t="shared" si="54"/>
        <v>712303661.9155364</v>
      </c>
      <c r="P93" s="361">
        <f t="shared" si="48"/>
        <v>2352062923.5937772</v>
      </c>
      <c r="Q93" s="362">
        <f t="shared" si="55"/>
        <v>475585096.25364304</v>
      </c>
      <c r="R93" s="362">
        <f t="shared" si="56"/>
        <v>-1060047787.9379897</v>
      </c>
      <c r="S93" s="362">
        <f t="shared" si="49"/>
        <v>8875.8872748365866</v>
      </c>
      <c r="T93" s="362">
        <f t="shared" si="50"/>
        <v>29308.631261278646</v>
      </c>
      <c r="U93" s="362">
        <f t="shared" si="57"/>
        <v>50977.892337487232</v>
      </c>
      <c r="V93" s="362">
        <f t="shared" si="58"/>
        <v>-113626.35715832819</v>
      </c>
      <c r="W93" s="365">
        <f t="shared" si="59"/>
        <v>0.59963835587885073</v>
      </c>
      <c r="X93" s="366">
        <f t="shared" si="60"/>
        <v>1.8204608124810719</v>
      </c>
      <c r="Y93" s="367">
        <f t="shared" si="61"/>
        <v>8875.8872748365866</v>
      </c>
      <c r="Z93" s="368" t="str">
        <f>IF(G93/M93/I93/'eTable 2. Prgm effect and costs'!$L$7/D93&gt;1,"&gt;100%",G93/M93/I93/'eTable 2. Prgm effect and costs'!$L$7/D93)</f>
        <v>&gt;100%</v>
      </c>
      <c r="AA93" s="368" t="str">
        <f t="shared" si="62"/>
        <v>&gt;100%</v>
      </c>
      <c r="AB93" s="401">
        <f>G93/M93/D93/('eTable 2. Prgm effect and costs'!$J$7)/('eTable 2. Prgm effect and costs'!$M$7)*$C$74</f>
        <v>16.39315471400398</v>
      </c>
      <c r="AC93" s="362">
        <f t="shared" si="63"/>
        <v>29308.631261278646</v>
      </c>
      <c r="AD93" s="370" t="str">
        <f>IF(H93/N93/I93/'eTable 2. Prgm effect and costs'!$L$7/D93&gt;1,"&gt;100%",H93/N93/I93/'eTable 2. Prgm effect and costs'!$L$7/D93)</f>
        <v>&gt;100%</v>
      </c>
      <c r="AE93" s="368">
        <f t="shared" si="64"/>
        <v>0.36699688545633474</v>
      </c>
      <c r="AF93" s="371">
        <f>H93/N93/D93/('eTable 2. Prgm effect and costs'!$J$7)/('eTable 2. Prgm effect and costs'!$M$7)*$C$74</f>
        <v>5.3997121349598851</v>
      </c>
    </row>
    <row r="94" spans="1:32" ht="15" customHeight="1" x14ac:dyDescent="0.2">
      <c r="A94" s="512"/>
      <c r="B94" s="358" t="s">
        <v>54</v>
      </c>
      <c r="C94" s="359">
        <f>'eTable1. Data inputs'!AC45</f>
        <v>8.6948532226697104</v>
      </c>
      <c r="D94" s="360">
        <f>'eTable1. Data inputs'!AG45</f>
        <v>52772.231196589833</v>
      </c>
      <c r="E94" s="361">
        <f>'eTable1. Data inputs'!O45</f>
        <v>11730.654472615572</v>
      </c>
      <c r="F94" s="361">
        <f>'eTable1. Data inputs'!P45</f>
        <v>12758.924626180386</v>
      </c>
      <c r="G94" s="362">
        <f t="shared" si="51"/>
        <v>619052809.91617954</v>
      </c>
      <c r="H94" s="362">
        <f t="shared" si="52"/>
        <v>673316920.19265485</v>
      </c>
      <c r="I94" s="363">
        <f>'eTable1. Data inputs'!W45</f>
        <v>0.17399999999999999</v>
      </c>
      <c r="J94" s="364">
        <f t="shared" si="45"/>
        <v>9182.3682282066311</v>
      </c>
      <c r="K94" s="364">
        <f>J94*'eTable 2. Prgm effect and costs'!$L$7</f>
        <v>3047.5963516030633</v>
      </c>
      <c r="L94" s="364">
        <f t="shared" si="53"/>
        <v>6134.7718766035678</v>
      </c>
      <c r="M94" s="361">
        <f>'eTable1. Data inputs'!T45</f>
        <v>55999.075345033445</v>
      </c>
      <c r="N94" s="361">
        <f>'eTable1. Data inputs'!U45</f>
        <v>197965.39481946925</v>
      </c>
      <c r="O94" s="361">
        <f t="shared" si="54"/>
        <v>343541552.5425154</v>
      </c>
      <c r="P94" s="361">
        <f t="shared" si="48"/>
        <v>1214472536.6792016</v>
      </c>
      <c r="Q94" s="362">
        <f t="shared" si="55"/>
        <v>275511257.37366414</v>
      </c>
      <c r="R94" s="362">
        <f t="shared" si="56"/>
        <v>-541155616.48654675</v>
      </c>
      <c r="S94" s="362">
        <f t="shared" si="49"/>
        <v>6509.8925088601372</v>
      </c>
      <c r="T94" s="362">
        <f t="shared" si="50"/>
        <v>23013.4771477633</v>
      </c>
      <c r="U94" s="362">
        <f t="shared" si="57"/>
        <v>44909.780333380084</v>
      </c>
      <c r="V94" s="362">
        <f t="shared" si="58"/>
        <v>-88211.204486734743</v>
      </c>
      <c r="W94" s="365">
        <f t="shared" si="59"/>
        <v>0.55494708535291415</v>
      </c>
      <c r="X94" s="366">
        <f t="shared" si="60"/>
        <v>1.8037160514720274</v>
      </c>
      <c r="Y94" s="367">
        <f t="shared" si="61"/>
        <v>6509.8925088601372</v>
      </c>
      <c r="Z94" s="368" t="str">
        <f>IF(G94/M94/I94/'eTable 2. Prgm effect and costs'!$L$7/D94&gt;1,"&gt;100%",G94/M94/I94/'eTable 2. Prgm effect and costs'!$L$7/D94)</f>
        <v>&gt;100%</v>
      </c>
      <c r="AA94" s="368" t="str">
        <f t="shared" si="62"/>
        <v>&gt;100%</v>
      </c>
      <c r="AB94" s="401">
        <f>G94/M94/D94/('eTable 2. Prgm effect and costs'!$J$7)/('eTable 2. Prgm effect and costs'!$M$7)*$C$74</f>
        <v>17.713336279839531</v>
      </c>
      <c r="AC94" s="362">
        <f t="shared" si="63"/>
        <v>23013.4771477633</v>
      </c>
      <c r="AD94" s="370" t="str">
        <f>IF(H94/N94/I94/'eTable 2. Prgm effect and costs'!$L$7/D94&gt;1,"&gt;100%",H94/N94/I94/'eTable 2. Prgm effect and costs'!$L$7/D94)</f>
        <v>&gt;100%</v>
      </c>
      <c r="AE94" s="368">
        <f t="shared" si="64"/>
        <v>0.37040389352338321</v>
      </c>
      <c r="AF94" s="371">
        <f>H94/N94/D94/('eTable 2. Prgm effect and costs'!$J$7)/('eTable 2. Prgm effect and costs'!$M$7)*$C$74</f>
        <v>5.4498402519346998</v>
      </c>
    </row>
    <row r="95" spans="1:32" ht="15" customHeight="1" x14ac:dyDescent="0.2">
      <c r="A95" s="512"/>
      <c r="B95" s="358" t="s">
        <v>53</v>
      </c>
      <c r="C95" s="359">
        <f>'eTable1. Data inputs'!AC46</f>
        <v>9.324596774193548</v>
      </c>
      <c r="D95" s="360">
        <f>'eTable1. Data inputs'!AG46</f>
        <v>2582.1291936978682</v>
      </c>
      <c r="E95" s="361">
        <f>'eTable1. Data inputs'!O46</f>
        <v>13066.570373236231</v>
      </c>
      <c r="F95" s="361">
        <f>'eTable1. Data inputs'!P46</f>
        <v>14211.942471239663</v>
      </c>
      <c r="G95" s="362">
        <f t="shared" si="51"/>
        <v>33739572.822240919</v>
      </c>
      <c r="H95" s="362">
        <f t="shared" si="52"/>
        <v>36697071.554142557</v>
      </c>
      <c r="I95" s="363">
        <f>'eTable1. Data inputs'!W46</f>
        <v>0.17399999999999999</v>
      </c>
      <c r="J95" s="364">
        <f t="shared" si="45"/>
        <v>449.29047970342901</v>
      </c>
      <c r="K95" s="364">
        <f>J95*'eTable 2. Prgm effect and costs'!$L$7</f>
        <v>149.11796093605187</v>
      </c>
      <c r="L95" s="364">
        <f t="shared" si="53"/>
        <v>300.17251876737714</v>
      </c>
      <c r="M95" s="361">
        <f>'eTable1. Data inputs'!T46</f>
        <v>71542.551121025026</v>
      </c>
      <c r="N95" s="361">
        <f>'eTable1. Data inputs'!U46</f>
        <v>261536.06979708653</v>
      </c>
      <c r="O95" s="361">
        <f t="shared" si="54"/>
        <v>21475107.769041922</v>
      </c>
      <c r="P95" s="361">
        <f t="shared" si="48"/>
        <v>78505940.81951201</v>
      </c>
      <c r="Q95" s="362">
        <f t="shared" si="55"/>
        <v>12264465.053198997</v>
      </c>
      <c r="R95" s="362">
        <f t="shared" si="56"/>
        <v>-41808869.265369453</v>
      </c>
      <c r="S95" s="362">
        <f t="shared" si="49"/>
        <v>8316.8215678191573</v>
      </c>
      <c r="T95" s="362">
        <f t="shared" si="50"/>
        <v>30403.568113911304</v>
      </c>
      <c r="U95" s="362">
        <f t="shared" si="57"/>
        <v>40858.054240146863</v>
      </c>
      <c r="V95" s="362">
        <f t="shared" si="58"/>
        <v>-139282.80122728297</v>
      </c>
      <c r="W95" s="365">
        <f t="shared" si="59"/>
        <v>0.6364961371083413</v>
      </c>
      <c r="X95" s="366">
        <f t="shared" si="60"/>
        <v>2.1392971562781242</v>
      </c>
      <c r="Y95" s="367">
        <f t="shared" si="61"/>
        <v>8316.8215678191573</v>
      </c>
      <c r="Z95" s="368" t="str">
        <f>IF(G95/M95/I95/'eTable 2. Prgm effect and costs'!$L$7/D95&gt;1,"&gt;100%",G95/M95/I95/'eTable 2. Prgm effect and costs'!$L$7/D95)</f>
        <v>&gt;100%</v>
      </c>
      <c r="AA95" s="368" t="str">
        <f t="shared" si="62"/>
        <v>&gt;100%</v>
      </c>
      <c r="AB95" s="401">
        <f>G95/M95/D95/('eTable 2. Prgm effect and costs'!$J$7)/('eTable 2. Prgm effect and costs'!$M$7)*$C$74</f>
        <v>15.443871167909014</v>
      </c>
      <c r="AC95" s="362">
        <f t="shared" si="63"/>
        <v>30403.568113911304</v>
      </c>
      <c r="AD95" s="370">
        <f>IF(H95/N95/I95/'eTable 2. Prgm effect and costs'!$L$7/D95&gt;1,"&gt;100%",H95/N95/I95/'eTable 2. Prgm effect and costs'!$L$7/D95)</f>
        <v>0.94095717702403647</v>
      </c>
      <c r="AE95" s="368">
        <f t="shared" si="64"/>
        <v>0.312300442374357</v>
      </c>
      <c r="AF95" s="371">
        <f>H95/N95/D95/('eTable 2. Prgm effect and costs'!$J$7)/('eTable 2. Prgm effect and costs'!$M$7)*$C$74</f>
        <v>4.5949504076725889</v>
      </c>
    </row>
    <row r="96" spans="1:32" ht="15" customHeight="1" x14ac:dyDescent="0.2">
      <c r="A96" s="512"/>
      <c r="B96" s="358" t="s">
        <v>39</v>
      </c>
      <c r="C96" s="359">
        <f>'eTable1. Data inputs'!AC47</f>
        <v>10.401421978013683</v>
      </c>
      <c r="D96" s="360">
        <f>'eTable1. Data inputs'!AG47</f>
        <v>54768.349014078492</v>
      </c>
      <c r="E96" s="361">
        <f>'eTable1. Data inputs'!O47</f>
        <v>11309.001904887549</v>
      </c>
      <c r="F96" s="361">
        <f>'eTable1. Data inputs'!P47</f>
        <v>12300.311396830213</v>
      </c>
      <c r="G96" s="362">
        <f t="shared" si="51"/>
        <v>619375363.32775974</v>
      </c>
      <c r="H96" s="362">
        <f t="shared" si="52"/>
        <v>673667747.5634445</v>
      </c>
      <c r="I96" s="363">
        <f>'eTable1. Data inputs'!W47</f>
        <v>0.17399999999999999</v>
      </c>
      <c r="J96" s="364">
        <f t="shared" si="45"/>
        <v>9529.6927284496578</v>
      </c>
      <c r="K96" s="364">
        <f>J96*'eTable 2. Prgm effect and costs'!$L$7</f>
        <v>3162.8721555630332</v>
      </c>
      <c r="L96" s="364">
        <f t="shared" si="53"/>
        <v>6366.8205728866251</v>
      </c>
      <c r="M96" s="361">
        <f>'eTable1. Data inputs'!T47</f>
        <v>57231.433479522813</v>
      </c>
      <c r="N96" s="361">
        <f>'eTable1. Data inputs'!U47</f>
        <v>202293.78580352355</v>
      </c>
      <c r="O96" s="361">
        <f t="shared" si="54"/>
        <v>364382268.09321821</v>
      </c>
      <c r="P96" s="361">
        <f t="shared" si="48"/>
        <v>1287968237.220994</v>
      </c>
      <c r="Q96" s="362">
        <f t="shared" si="55"/>
        <v>254993095.23454154</v>
      </c>
      <c r="R96" s="362">
        <f t="shared" si="56"/>
        <v>-614300489.6575495</v>
      </c>
      <c r="S96" s="362">
        <f t="shared" si="49"/>
        <v>6653.154141994527</v>
      </c>
      <c r="T96" s="362">
        <f t="shared" si="50"/>
        <v>23516.652599659614</v>
      </c>
      <c r="U96" s="362">
        <f t="shared" si="57"/>
        <v>40050.303336714154</v>
      </c>
      <c r="V96" s="362">
        <f t="shared" si="58"/>
        <v>-96484.655508209878</v>
      </c>
      <c r="W96" s="365">
        <f t="shared" si="59"/>
        <v>0.58830604132440312</v>
      </c>
      <c r="X96" s="366">
        <f t="shared" si="60"/>
        <v>1.9118745730063262</v>
      </c>
      <c r="Y96" s="367">
        <f t="shared" si="61"/>
        <v>6653.154141994527</v>
      </c>
      <c r="Z96" s="368" t="str">
        <f>IF(G96/M96/I96/'eTable 2. Prgm effect and costs'!$L$7/D96&gt;1,"&gt;100%",G96/M96/I96/'eTable 2. Prgm effect and costs'!$L$7/D96)</f>
        <v>&gt;100%</v>
      </c>
      <c r="AA96" s="368" t="str">
        <f t="shared" si="62"/>
        <v>&gt;100%</v>
      </c>
      <c r="AB96" s="401">
        <f>G96/M96/D96/('eTable 2. Prgm effect and costs'!$J$7)/('eTable 2. Prgm effect and costs'!$M$7)*$C$74</f>
        <v>16.708929791445996</v>
      </c>
      <c r="AC96" s="362">
        <f t="shared" si="63"/>
        <v>23516.652599659614</v>
      </c>
      <c r="AD96" s="370" t="str">
        <f>IF(H96/N96/I96/'eTable 2. Prgm effect and costs'!$L$7/D96&gt;1,"&gt;100%",H96/N96/I96/'eTable 2. Prgm effect and costs'!$L$7/D96)</f>
        <v>&gt;100%</v>
      </c>
      <c r="AE96" s="368">
        <f t="shared" si="64"/>
        <v>0.3494494135278462</v>
      </c>
      <c r="AF96" s="371">
        <f>H96/N96/D96/('eTable 2. Prgm effect and costs'!$J$7)/('eTable 2. Prgm effect and costs'!$M$7)*$C$74</f>
        <v>5.1415320226346513</v>
      </c>
    </row>
    <row r="97" spans="1:33" ht="15" customHeight="1" x14ac:dyDescent="0.2">
      <c r="A97" s="512"/>
      <c r="B97" s="358" t="s">
        <v>40</v>
      </c>
      <c r="C97" s="359">
        <f>'eTable1. Data inputs'!AC48</f>
        <v>12.222460394476609</v>
      </c>
      <c r="D97" s="360">
        <f>'eTable1. Data inputs'!AG48</f>
        <v>22284.61810728455</v>
      </c>
      <c r="E97" s="361">
        <f>'eTable1. Data inputs'!O48</f>
        <v>11885.795878779683</v>
      </c>
      <c r="F97" s="361">
        <f>'eTable1. Data inputs'!P48</f>
        <v>12927.665211990699</v>
      </c>
      <c r="G97" s="362">
        <f t="shared" si="51"/>
        <v>264870422.05974182</v>
      </c>
      <c r="H97" s="362">
        <f t="shared" si="52"/>
        <v>288088082.26804048</v>
      </c>
      <c r="I97" s="363">
        <f>'eTable1. Data inputs'!W48</f>
        <v>0.17399999999999999</v>
      </c>
      <c r="J97" s="364">
        <f t="shared" si="45"/>
        <v>3877.5235506675112</v>
      </c>
      <c r="K97" s="364">
        <f>J97*'eTable 2. Prgm effect and costs'!$L$7</f>
        <v>1286.9366956956826</v>
      </c>
      <c r="L97" s="364">
        <f t="shared" si="53"/>
        <v>2590.5868549718289</v>
      </c>
      <c r="M97" s="361">
        <f>'eTable1. Data inputs'!T48</f>
        <v>59703.607070507118</v>
      </c>
      <c r="N97" s="361">
        <f>'eTable1. Data inputs'!U48</f>
        <v>222008.10673431095</v>
      </c>
      <c r="O97" s="361">
        <f t="shared" si="54"/>
        <v>154667379.67125887</v>
      </c>
      <c r="P97" s="361">
        <f t="shared" si="48"/>
        <v>575131283.00308871</v>
      </c>
      <c r="Q97" s="362">
        <f t="shared" si="55"/>
        <v>110203042.38848296</v>
      </c>
      <c r="R97" s="362">
        <f t="shared" si="56"/>
        <v>-287043200.73504823</v>
      </c>
      <c r="S97" s="362">
        <f t="shared" si="49"/>
        <v>6940.5443219464514</v>
      </c>
      <c r="T97" s="362">
        <f t="shared" si="50"/>
        <v>25808.442407863648</v>
      </c>
      <c r="U97" s="362">
        <f t="shared" si="57"/>
        <v>42539.798338350389</v>
      </c>
      <c r="V97" s="362">
        <f t="shared" si="58"/>
        <v>-110802.38448062752</v>
      </c>
      <c r="W97" s="365">
        <f t="shared" si="59"/>
        <v>0.58393601848217491</v>
      </c>
      <c r="X97" s="366">
        <f t="shared" si="60"/>
        <v>1.9963730483928173</v>
      </c>
      <c r="Y97" s="367">
        <f t="shared" si="61"/>
        <v>6940.5443219464514</v>
      </c>
      <c r="Z97" s="368" t="str">
        <f>IF(G97/M97/I97/'eTable 2. Prgm effect and costs'!$L$7/D97&gt;1,"&gt;100%",G97/M97/I97/'eTable 2. Prgm effect and costs'!$L$7/D97)</f>
        <v>&gt;100%</v>
      </c>
      <c r="AA97" s="368" t="str">
        <f t="shared" si="62"/>
        <v>&gt;100%</v>
      </c>
      <c r="AB97" s="401">
        <f>G97/M97/D97/('eTable 2. Prgm effect and costs'!$J$7)/('eTable 2. Prgm effect and costs'!$M$7)*$C$74</f>
        <v>16.833975006241275</v>
      </c>
      <c r="AC97" s="362">
        <f t="shared" si="63"/>
        <v>25808.442407863648</v>
      </c>
      <c r="AD97" s="370" t="str">
        <f>IF(H97/N97/I97/'eTable 2. Prgm effect and costs'!$L$7/D97&gt;1,"&gt;100%",H97/N97/I97/'eTable 2. Prgm effect and costs'!$L$7/D97)</f>
        <v>&gt;100%</v>
      </c>
      <c r="AE97" s="368">
        <f t="shared" si="64"/>
        <v>0.33465861944676101</v>
      </c>
      <c r="AF97" s="371">
        <f>H97/N97/D97/('eTable 2. Prgm effect and costs'!$J$7)/('eTable 2. Prgm effect and costs'!$M$7)*$C$74</f>
        <v>4.9239115646680363</v>
      </c>
    </row>
    <row r="98" spans="1:33" ht="15" customHeight="1" x14ac:dyDescent="0.2">
      <c r="A98" s="512"/>
      <c r="B98" s="358" t="s">
        <v>8</v>
      </c>
      <c r="C98" s="359">
        <f>'eTable1. Data inputs'!AC49</f>
        <v>11.986856435239492</v>
      </c>
      <c r="D98" s="360">
        <f>'eTable1. Data inputs'!AG49</f>
        <v>17631.600646714174</v>
      </c>
      <c r="E98" s="361">
        <f>'eTable1. Data inputs'!O49</f>
        <v>12624.349005302329</v>
      </c>
      <c r="F98" s="361">
        <f>'eTable1. Data inputs'!P49</f>
        <v>13730.957449071759</v>
      </c>
      <c r="G98" s="362">
        <f t="shared" si="51"/>
        <v>222587480.08623397</v>
      </c>
      <c r="H98" s="362">
        <f t="shared" si="52"/>
        <v>242098758.23905843</v>
      </c>
      <c r="I98" s="363">
        <f>'eTable1. Data inputs'!W49</f>
        <v>0.17399999999999999</v>
      </c>
      <c r="J98" s="364">
        <f t="shared" si="45"/>
        <v>3067.8985125282661</v>
      </c>
      <c r="K98" s="364">
        <f>J98*'eTable 2. Prgm effect and costs'!$L$7</f>
        <v>1018.2249373477435</v>
      </c>
      <c r="L98" s="364">
        <f t="shared" si="53"/>
        <v>2049.6735751805227</v>
      </c>
      <c r="M98" s="361">
        <f>'eTable1. Data inputs'!T49</f>
        <v>58717.110948910769</v>
      </c>
      <c r="N98" s="361">
        <f>'eTable1. Data inputs'!U49</f>
        <v>206172.35876360317</v>
      </c>
      <c r="O98" s="361">
        <f t="shared" si="54"/>
        <v>120350910.72292535</v>
      </c>
      <c r="P98" s="361">
        <f t="shared" si="48"/>
        <v>422586035.69039589</v>
      </c>
      <c r="Q98" s="362">
        <f t="shared" si="55"/>
        <v>102236569.36330862</v>
      </c>
      <c r="R98" s="362">
        <f t="shared" si="56"/>
        <v>-180487277.45133746</v>
      </c>
      <c r="S98" s="362">
        <f t="shared" si="49"/>
        <v>6825.8641478108766</v>
      </c>
      <c r="T98" s="362">
        <f t="shared" si="50"/>
        <v>23967.536706268867</v>
      </c>
      <c r="U98" s="362">
        <f t="shared" si="57"/>
        <v>49879.439634335067</v>
      </c>
      <c r="V98" s="362">
        <f t="shared" si="58"/>
        <v>-88056.595760835349</v>
      </c>
      <c r="W98" s="365">
        <f t="shared" si="59"/>
        <v>0.54069038688204507</v>
      </c>
      <c r="X98" s="366">
        <f t="shared" si="60"/>
        <v>1.7455109590984221</v>
      </c>
      <c r="Y98" s="367">
        <f t="shared" si="61"/>
        <v>6825.8641478108766</v>
      </c>
      <c r="Z98" s="368" t="str">
        <f>IF(G98/M98/I98/'eTable 2. Prgm effect and costs'!$L$7/D98&gt;1,"&gt;100%",G98/M98/I98/'eTable 2. Prgm effect and costs'!$L$7/D98)</f>
        <v>&gt;100%</v>
      </c>
      <c r="AA98" s="368" t="str">
        <f t="shared" si="62"/>
        <v>&gt;100%</v>
      </c>
      <c r="AB98" s="401">
        <f>G98/M98/D98/('eTable 2. Prgm effect and costs'!$J$7)/('eTable 2. Prgm effect and costs'!$M$7)*$C$74</f>
        <v>18.180394138424809</v>
      </c>
      <c r="AC98" s="362">
        <f t="shared" si="63"/>
        <v>23967.536706268867</v>
      </c>
      <c r="AD98" s="370" t="str">
        <f>IF(H98/N98/I98/'eTable 2. Prgm effect and costs'!$L$7/D98&gt;1,"&gt;100%",H98/N98/I98/'eTable 2. Prgm effect and costs'!$L$7/D98)</f>
        <v>&gt;100%</v>
      </c>
      <c r="AE98" s="368">
        <f t="shared" si="64"/>
        <v>0.38275522980442689</v>
      </c>
      <c r="AF98" s="371">
        <f>H98/N98/D98/('eTable 2. Prgm effect and costs'!$J$7)/('eTable 2. Prgm effect and costs'!$M$7)*$C$74</f>
        <v>5.6315683892642383</v>
      </c>
    </row>
    <row r="99" spans="1:33" ht="15" customHeight="1" x14ac:dyDescent="0.2">
      <c r="A99" s="512"/>
      <c r="B99" s="358" t="s">
        <v>41</v>
      </c>
      <c r="C99" s="359">
        <f>'eTable1. Data inputs'!AC50</f>
        <v>1.2004514581250496</v>
      </c>
      <c r="D99" s="360">
        <f>'eTable1. Data inputs'!AG50</f>
        <v>46196.991911784367</v>
      </c>
      <c r="E99" s="361">
        <f>'eTable1. Data inputs'!O50</f>
        <v>12637.927133002288</v>
      </c>
      <c r="F99" s="361">
        <f>'eTable1. Data inputs'!P50</f>
        <v>13745.725790283483</v>
      </c>
      <c r="G99" s="362">
        <f t="shared" si="51"/>
        <v>583834217.5450269</v>
      </c>
      <c r="H99" s="362">
        <f t="shared" si="52"/>
        <v>635011183.15533185</v>
      </c>
      <c r="I99" s="363">
        <f>'eTable1. Data inputs'!W50</f>
        <v>0.17399999999999999</v>
      </c>
      <c r="J99" s="364">
        <f t="shared" si="45"/>
        <v>8038.276592650479</v>
      </c>
      <c r="K99" s="364">
        <f>J99*'eTable 2. Prgm effect and costs'!$L$7</f>
        <v>2667.8762829055472</v>
      </c>
      <c r="L99" s="364">
        <f t="shared" si="53"/>
        <v>5370.4003097449313</v>
      </c>
      <c r="M99" s="361">
        <f>'eTable1. Data inputs'!T50</f>
        <v>62746.006993863368</v>
      </c>
      <c r="N99" s="361">
        <f>'eTable1. Data inputs'!U50</f>
        <v>227887.83736155726</v>
      </c>
      <c r="O99" s="361">
        <f t="shared" si="54"/>
        <v>336971175.39510143</v>
      </c>
      <c r="P99" s="361">
        <f t="shared" si="48"/>
        <v>1223848912.3536096</v>
      </c>
      <c r="Q99" s="362">
        <f t="shared" si="55"/>
        <v>246863042.14992547</v>
      </c>
      <c r="R99" s="362">
        <f t="shared" si="56"/>
        <v>-588837729.19827771</v>
      </c>
      <c r="S99" s="362">
        <f t="shared" si="49"/>
        <v>7294.2233130366139</v>
      </c>
      <c r="T99" s="362">
        <f t="shared" si="50"/>
        <v>26491.961093281025</v>
      </c>
      <c r="U99" s="362">
        <f t="shared" si="57"/>
        <v>45967.344687876779</v>
      </c>
      <c r="V99" s="362">
        <f t="shared" si="58"/>
        <v>-109645.034864495</v>
      </c>
      <c r="W99" s="365">
        <f t="shared" si="59"/>
        <v>0.57716928071128903</v>
      </c>
      <c r="X99" s="366">
        <f t="shared" si="60"/>
        <v>1.9272871798452098</v>
      </c>
      <c r="Y99" s="367">
        <f t="shared" si="61"/>
        <v>7294.2233130366139</v>
      </c>
      <c r="Z99" s="368" t="str">
        <f>IF(G99/M99/I99/'eTable 2. Prgm effect and costs'!$L$7/D99&gt;1,"&gt;100%",G99/M99/I99/'eTable 2. Prgm effect and costs'!$L$7/D99)</f>
        <v>&gt;100%</v>
      </c>
      <c r="AA99" s="368" t="str">
        <f t="shared" si="62"/>
        <v>&gt;100%</v>
      </c>
      <c r="AB99" s="401">
        <f>G99/M99/D99/('eTable 2. Prgm effect and costs'!$J$7)/('eTable 2. Prgm effect and costs'!$M$7)*$C$74</f>
        <v>17.031336678658246</v>
      </c>
      <c r="AC99" s="362">
        <f t="shared" si="63"/>
        <v>26491.961093281025</v>
      </c>
      <c r="AD99" s="370" t="str">
        <f>IF(H99/N99/I99/'eTable 2. Prgm effect and costs'!$L$7/D99&gt;1,"&gt;100%",H99/N99/I99/'eTable 2. Prgm effect and costs'!$L$7/D99)</f>
        <v>&gt;100%</v>
      </c>
      <c r="AE99" s="368">
        <f t="shared" si="64"/>
        <v>0.3466548500205977</v>
      </c>
      <c r="AF99" s="371">
        <f>H99/N99/D99/('eTable 2. Prgm effect and costs'!$J$7)/('eTable 2. Prgm effect and costs'!$M$7)*$C$74</f>
        <v>5.1004149475857918</v>
      </c>
    </row>
    <row r="100" spans="1:33" ht="15" customHeight="1" x14ac:dyDescent="0.2">
      <c r="A100" s="512"/>
      <c r="B100" s="358" t="s">
        <v>69</v>
      </c>
      <c r="C100" s="359">
        <f>'eTable1. Data inputs'!AC51</f>
        <v>14.636403145985504</v>
      </c>
      <c r="D100" s="360">
        <f>'eTable1. Data inputs'!AG51</f>
        <v>3670.0439927274897</v>
      </c>
      <c r="E100" s="361">
        <f>'eTable1. Data inputs'!O51</f>
        <v>12248.233078321598</v>
      </c>
      <c r="F100" s="361">
        <f>'eTable1. Data inputs'!P51</f>
        <v>13321.872450936688</v>
      </c>
      <c r="G100" s="362">
        <f t="shared" si="51"/>
        <v>44951554.23062031</v>
      </c>
      <c r="H100" s="362">
        <f t="shared" si="52"/>
        <v>48891857.960442029</v>
      </c>
      <c r="I100" s="363">
        <f>'eTable1. Data inputs'!W51</f>
        <v>0.17399999999999999</v>
      </c>
      <c r="J100" s="364">
        <f t="shared" si="45"/>
        <v>638.58765473458311</v>
      </c>
      <c r="K100" s="364">
        <f>J100*'eTable 2. Prgm effect and costs'!$L$7</f>
        <v>211.94504058001252</v>
      </c>
      <c r="L100" s="364">
        <f t="shared" si="53"/>
        <v>426.64261415457059</v>
      </c>
      <c r="M100" s="361">
        <f>'eTable1. Data inputs'!T51</f>
        <v>59305.279387700568</v>
      </c>
      <c r="N100" s="361">
        <f>'eTable1. Data inputs'!U51</f>
        <v>208507.11020539573</v>
      </c>
      <c r="O100" s="361">
        <f t="shared" si="54"/>
        <v>25302159.431135744</v>
      </c>
      <c r="P100" s="361">
        <f t="shared" si="48"/>
        <v>88958018.567845181</v>
      </c>
      <c r="Q100" s="362">
        <f t="shared" si="55"/>
        <v>19649394.799484566</v>
      </c>
      <c r="R100" s="362">
        <f t="shared" si="56"/>
        <v>-40066160.607403152</v>
      </c>
      <c r="S100" s="362">
        <f t="shared" si="49"/>
        <v>6894.2387288201899</v>
      </c>
      <c r="T100" s="362">
        <f t="shared" si="50"/>
        <v>24238.951561377249</v>
      </c>
      <c r="U100" s="362">
        <f t="shared" si="57"/>
        <v>46055.86537205513</v>
      </c>
      <c r="V100" s="362">
        <f t="shared" si="58"/>
        <v>-93910.357939273672</v>
      </c>
      <c r="W100" s="365">
        <f t="shared" si="59"/>
        <v>0.56287618669034367</v>
      </c>
      <c r="X100" s="366">
        <f t="shared" si="60"/>
        <v>1.8194853351619471</v>
      </c>
      <c r="Y100" s="367">
        <f t="shared" si="61"/>
        <v>6894.2387288201899</v>
      </c>
      <c r="Z100" s="368" t="str">
        <f>IF(G100/M100/I100/'eTable 2. Prgm effect and costs'!$L$7/D100&gt;1,"&gt;100%",G100/M100/I100/'eTable 2. Prgm effect and costs'!$L$7/D100)</f>
        <v>&gt;100%</v>
      </c>
      <c r="AA100" s="368" t="str">
        <f t="shared" si="62"/>
        <v>&gt;100%</v>
      </c>
      <c r="AB100" s="401">
        <f>G100/M100/D100/('eTable 2. Prgm effect and costs'!$J$7)/('eTable 2. Prgm effect and costs'!$M$7)*$C$74</f>
        <v>17.463812775900497</v>
      </c>
      <c r="AC100" s="362">
        <f t="shared" si="63"/>
        <v>24238.951561377249</v>
      </c>
      <c r="AD100" s="370" t="str">
        <f>IF(H100/N100/I100/'eTable 2. Prgm effect and costs'!$L$7/D100&gt;1,"&gt;100%",H100/N100/I100/'eTable 2. Prgm effect and costs'!$L$7/D100)</f>
        <v>&gt;100%</v>
      </c>
      <c r="AE100" s="368">
        <f t="shared" si="64"/>
        <v>0.36719364282009781</v>
      </c>
      <c r="AF100" s="371">
        <f>H100/N100/D100/('eTable 2. Prgm effect and costs'!$J$7)/('eTable 2. Prgm effect and costs'!$M$7)*$C$74</f>
        <v>5.4026070726742281</v>
      </c>
    </row>
    <row r="101" spans="1:33" ht="15" customHeight="1" x14ac:dyDescent="0.2">
      <c r="A101" s="512"/>
      <c r="B101" s="358" t="s">
        <v>50</v>
      </c>
      <c r="C101" s="359">
        <f>'eTable1. Data inputs'!AC52</f>
        <v>9.6351354605213206</v>
      </c>
      <c r="D101" s="360">
        <f>'eTable1. Data inputs'!AG52</f>
        <v>26355.925317350182</v>
      </c>
      <c r="E101" s="361">
        <f>'eTable1. Data inputs'!O52</f>
        <v>12140.986880122446</v>
      </c>
      <c r="F101" s="361">
        <f>'eTable1. Data inputs'!P52</f>
        <v>13205.225407716576</v>
      </c>
      <c r="G101" s="362">
        <f t="shared" si="51"/>
        <v>319986943.49143559</v>
      </c>
      <c r="H101" s="362">
        <f t="shared" si="52"/>
        <v>348035934.64455318</v>
      </c>
      <c r="I101" s="363">
        <f>'eTable1. Data inputs'!W52</f>
        <v>0.17399999999999999</v>
      </c>
      <c r="J101" s="364">
        <f t="shared" si="45"/>
        <v>4585.9310052189312</v>
      </c>
      <c r="K101" s="364">
        <f>J101*'eTable 2. Prgm effect and costs'!$L$7</f>
        <v>1522.0546870769729</v>
      </c>
      <c r="L101" s="364">
        <f t="shared" si="53"/>
        <v>3063.8763181419581</v>
      </c>
      <c r="M101" s="361">
        <f>'eTable1. Data inputs'!T52</f>
        <v>54137.805390135938</v>
      </c>
      <c r="N101" s="361">
        <f>'eTable1. Data inputs'!U52</f>
        <v>200862.99035743912</v>
      </c>
      <c r="O101" s="361">
        <f t="shared" si="54"/>
        <v>165871539.85101554</v>
      </c>
      <c r="P101" s="361">
        <f t="shared" si="48"/>
        <v>615419359.34733427</v>
      </c>
      <c r="Q101" s="362">
        <f t="shared" si="55"/>
        <v>154115403.64042005</v>
      </c>
      <c r="R101" s="362">
        <f t="shared" si="56"/>
        <v>-267383424.70278108</v>
      </c>
      <c r="S101" s="362">
        <f t="shared" si="49"/>
        <v>6293.5198766033009</v>
      </c>
      <c r="T101" s="362">
        <f t="shared" si="50"/>
        <v>23350.322629052294</v>
      </c>
      <c r="U101" s="362">
        <f t="shared" si="57"/>
        <v>50300.791428121687</v>
      </c>
      <c r="V101" s="362">
        <f t="shared" si="58"/>
        <v>-87269.653516866427</v>
      </c>
      <c r="W101" s="365">
        <f t="shared" si="59"/>
        <v>0.51836971234251339</v>
      </c>
      <c r="X101" s="366">
        <f t="shared" si="60"/>
        <v>1.7682638431455591</v>
      </c>
      <c r="Y101" s="367">
        <f t="shared" si="61"/>
        <v>6293.5198766033009</v>
      </c>
      <c r="Z101" s="368" t="str">
        <f>IF(G101/M101/I101/'eTable 2. Prgm effect and costs'!$L$7/D101&gt;1,"&gt;100%",G101/M101/I101/'eTable 2. Prgm effect and costs'!$L$7/D101)</f>
        <v>&gt;100%</v>
      </c>
      <c r="AA101" s="368" t="str">
        <f t="shared" si="62"/>
        <v>&gt;100%</v>
      </c>
      <c r="AB101" s="401">
        <f>G101/M101/D101/('eTable 2. Prgm effect and costs'!$J$7)/('eTable 2. Prgm effect and costs'!$M$7)*$C$74</f>
        <v>18.963230501935296</v>
      </c>
      <c r="AC101" s="362">
        <f t="shared" si="63"/>
        <v>23350.322629052294</v>
      </c>
      <c r="AD101" s="370" t="str">
        <f>IF(H101/N101/I101/'eTable 2. Prgm effect and costs'!$L$7/D101&gt;1,"&gt;100%",H101/N101/I101/'eTable 2. Prgm effect and costs'!$L$7/D101)</f>
        <v>&gt;100%</v>
      </c>
      <c r="AE101" s="368">
        <f t="shared" si="64"/>
        <v>0.37783018120608908</v>
      </c>
      <c r="AF101" s="371">
        <f>H101/N101/D101/('eTable 2. Prgm effect and costs'!$J$7)/('eTable 2. Prgm effect and costs'!$M$7)*$C$74</f>
        <v>5.5591049822556364</v>
      </c>
    </row>
    <row r="102" spans="1:33" ht="15" customHeight="1" x14ac:dyDescent="0.2">
      <c r="A102" s="512"/>
      <c r="B102" s="358" t="s">
        <v>51</v>
      </c>
      <c r="C102" s="359">
        <f>'eTable1. Data inputs'!AC53</f>
        <v>4.7317019220134737</v>
      </c>
      <c r="D102" s="360">
        <f>'eTable1. Data inputs'!AG53</f>
        <v>4173.7608080456266</v>
      </c>
      <c r="E102" s="361">
        <f>'eTable1. Data inputs'!O53</f>
        <v>12188.478926813239</v>
      </c>
      <c r="F102" s="361">
        <f>'eTable1. Data inputs'!P53</f>
        <v>13256.880449256279</v>
      </c>
      <c r="G102" s="362">
        <f t="shared" si="51"/>
        <v>50871795.654423118</v>
      </c>
      <c r="H102" s="362">
        <f t="shared" si="52"/>
        <v>55331048.056052156</v>
      </c>
      <c r="I102" s="363">
        <f>'eTable1. Data inputs'!W53</f>
        <v>0.17399999999999999</v>
      </c>
      <c r="J102" s="364">
        <f t="shared" si="45"/>
        <v>726.23438059993896</v>
      </c>
      <c r="K102" s="364">
        <f>J102*'eTable 2. Prgm effect and costs'!$L$7</f>
        <v>241.03468666463493</v>
      </c>
      <c r="L102" s="364">
        <f t="shared" si="53"/>
        <v>485.19969393530403</v>
      </c>
      <c r="M102" s="361">
        <f>'eTable1. Data inputs'!T53</f>
        <v>50656.719160982691</v>
      </c>
      <c r="N102" s="361">
        <f>'eTable1. Data inputs'!U53</f>
        <v>199123.39042788552</v>
      </c>
      <c r="O102" s="361">
        <f t="shared" si="54"/>
        <v>24578624.632675454</v>
      </c>
      <c r="P102" s="361">
        <f t="shared" si="48"/>
        <v>96614608.090970099</v>
      </c>
      <c r="Q102" s="362">
        <f t="shared" si="55"/>
        <v>26293171.021747664</v>
      </c>
      <c r="R102" s="362">
        <f t="shared" si="56"/>
        <v>-41283560.034917943</v>
      </c>
      <c r="S102" s="362">
        <f t="shared" si="49"/>
        <v>5888.8436024642369</v>
      </c>
      <c r="T102" s="362">
        <f t="shared" si="50"/>
        <v>23148.094137241689</v>
      </c>
      <c r="U102" s="362">
        <f t="shared" si="57"/>
        <v>54190.411392249487</v>
      </c>
      <c r="V102" s="362">
        <f t="shared" si="58"/>
        <v>-85085.709143960514</v>
      </c>
      <c r="W102" s="365">
        <f t="shared" si="59"/>
        <v>0.48314835984246274</v>
      </c>
      <c r="X102" s="366">
        <f t="shared" si="60"/>
        <v>1.7461192492341073</v>
      </c>
      <c r="Y102" s="367">
        <f t="shared" si="61"/>
        <v>5888.8436024642369</v>
      </c>
      <c r="Z102" s="368" t="str">
        <f>IF(G102/M102/I102/'eTable 2. Prgm effect and costs'!$L$7/D102&gt;1,"&gt;100%",G102/M102/I102/'eTable 2. Prgm effect and costs'!$L$7/D102)</f>
        <v>&gt;100%</v>
      </c>
      <c r="AA102" s="368" t="str">
        <f t="shared" si="62"/>
        <v>&gt;100%</v>
      </c>
      <c r="AB102" s="401">
        <f>G102/M102/D102/('eTable 2. Prgm effect and costs'!$J$7)/('eTable 2. Prgm effect and costs'!$M$7)*$C$74</f>
        <v>20.345643610542673</v>
      </c>
      <c r="AC102" s="362">
        <f t="shared" si="63"/>
        <v>23148.094137241689</v>
      </c>
      <c r="AD102" s="370" t="str">
        <f>IF(H102/N102/I102/'eTable 2. Prgm effect and costs'!$L$7/D102&gt;1,"&gt;100%",H102/N102/I102/'eTable 2. Prgm effect and costs'!$L$7/D102)</f>
        <v>&gt;100%</v>
      </c>
      <c r="AE102" s="368">
        <f t="shared" si="64"/>
        <v>0.38262189055467394</v>
      </c>
      <c r="AF102" s="371">
        <f>H102/N102/D102/('eTable 2. Prgm effect and costs'!$J$7)/('eTable 2. Prgm effect and costs'!$M$7)*$C$74</f>
        <v>5.6296065372881312</v>
      </c>
    </row>
    <row r="103" spans="1:33" ht="15" customHeight="1" x14ac:dyDescent="0.2">
      <c r="A103" s="512"/>
      <c r="B103" s="358" t="s">
        <v>42</v>
      </c>
      <c r="C103" s="359">
        <f>'eTable1. Data inputs'!AC54</f>
        <v>6.9570662459933343</v>
      </c>
      <c r="D103" s="360">
        <f>'eTable1. Data inputs'!AG54</f>
        <v>34807.104989138621</v>
      </c>
      <c r="E103" s="361">
        <f>'eTable1. Data inputs'!O54</f>
        <v>12752.756522219246</v>
      </c>
      <c r="F103" s="361">
        <f>'eTable1. Data inputs'!P54</f>
        <v>13870.620741823459</v>
      </c>
      <c r="G103" s="362">
        <f t="shared" si="51"/>
        <v>443886535.16980761</v>
      </c>
      <c r="H103" s="362">
        <f t="shared" si="52"/>
        <v>482796152.42517298</v>
      </c>
      <c r="I103" s="363">
        <f>'eTable1. Data inputs'!W54</f>
        <v>0.17399999999999999</v>
      </c>
      <c r="J103" s="364">
        <f t="shared" si="45"/>
        <v>6056.4362681101193</v>
      </c>
      <c r="K103" s="364">
        <f>J103*'eTable 2. Prgm effect and costs'!$L$7</f>
        <v>2010.1103131227553</v>
      </c>
      <c r="L103" s="364">
        <f t="shared" si="53"/>
        <v>4046.3259549873637</v>
      </c>
      <c r="M103" s="361">
        <f>'eTable1. Data inputs'!T54</f>
        <v>54864.686436708762</v>
      </c>
      <c r="N103" s="361">
        <f>'eTable1. Data inputs'!U54</f>
        <v>207935.8845791608</v>
      </c>
      <c r="O103" s="361">
        <f t="shared" si="54"/>
        <v>222000404.74109784</v>
      </c>
      <c r="P103" s="361">
        <f t="shared" si="48"/>
        <v>841376366.74591506</v>
      </c>
      <c r="Q103" s="362">
        <f t="shared" si="55"/>
        <v>221886130.42870978</v>
      </c>
      <c r="R103" s="362">
        <f t="shared" si="56"/>
        <v>-358580214.32074207</v>
      </c>
      <c r="S103" s="362">
        <f t="shared" si="49"/>
        <v>6378.0197982673917</v>
      </c>
      <c r="T103" s="362">
        <f t="shared" si="50"/>
        <v>24172.546582327435</v>
      </c>
      <c r="U103" s="362">
        <f t="shared" si="57"/>
        <v>54836.444937220265</v>
      </c>
      <c r="V103" s="362">
        <f t="shared" si="58"/>
        <v>-88618.716907561116</v>
      </c>
      <c r="W103" s="365">
        <f t="shared" si="59"/>
        <v>0.50012872018335086</v>
      </c>
      <c r="X103" s="366">
        <f t="shared" si="60"/>
        <v>1.7427155591848202</v>
      </c>
      <c r="Y103" s="367">
        <f t="shared" si="61"/>
        <v>6378.0197982673917</v>
      </c>
      <c r="Z103" s="368" t="str">
        <f>IF(G103/M103/I103/'eTable 2. Prgm effect and costs'!$L$7/D103&gt;1,"&gt;100%",G103/M103/I103/'eTable 2. Prgm effect and costs'!$L$7/D103)</f>
        <v>&gt;100%</v>
      </c>
      <c r="AA103" s="368" t="str">
        <f t="shared" si="62"/>
        <v>&gt;100%</v>
      </c>
      <c r="AB103" s="401">
        <f>G103/M103/D103/('eTable 2. Prgm effect and costs'!$J$7)/('eTable 2. Prgm effect and costs'!$M$7)*$C$74</f>
        <v>19.654868724134133</v>
      </c>
      <c r="AC103" s="362">
        <f t="shared" si="63"/>
        <v>24172.546582327435</v>
      </c>
      <c r="AD103" s="370" t="str">
        <f>IF(H103/N103/I103/'eTable 2. Prgm effect and costs'!$L$7/D103&gt;1,"&gt;100%",H103/N103/I103/'eTable 2. Prgm effect and costs'!$L$7/D103)</f>
        <v>&gt;100%</v>
      </c>
      <c r="AE103" s="368">
        <f t="shared" si="64"/>
        <v>0.38336918767648853</v>
      </c>
      <c r="AF103" s="371">
        <f>H103/N103/D103/('eTable 2. Prgm effect and costs'!$J$7)/('eTable 2. Prgm effect and costs'!$M$7)*$C$74</f>
        <v>5.6406016969120767</v>
      </c>
    </row>
    <row r="104" spans="1:33" ht="15" customHeight="1" x14ac:dyDescent="0.2">
      <c r="A104" s="512"/>
      <c r="B104" s="358" t="s">
        <v>43</v>
      </c>
      <c r="C104" s="359">
        <f>'eTable1. Data inputs'!AC55</f>
        <v>9.1739745009433413</v>
      </c>
      <c r="D104" s="360">
        <f>'eTable1. Data inputs'!AG55</f>
        <v>165977.04544104493</v>
      </c>
      <c r="E104" s="361">
        <f>'eTable1. Data inputs'!O55</f>
        <v>13647.501690279159</v>
      </c>
      <c r="F104" s="361">
        <f>'eTable1. Data inputs'!P55</f>
        <v>14843.796295290265</v>
      </c>
      <c r="G104" s="362">
        <f t="shared" si="51"/>
        <v>2265172008.2042017</v>
      </c>
      <c r="H104" s="362">
        <f t="shared" si="52"/>
        <v>2463729452.2210069</v>
      </c>
      <c r="I104" s="363">
        <f>'eTable1. Data inputs'!W55</f>
        <v>0.17399999999999999</v>
      </c>
      <c r="J104" s="364">
        <f t="shared" si="45"/>
        <v>28880.005906741815</v>
      </c>
      <c r="K104" s="364">
        <f>J104*'eTable 2. Prgm effect and costs'!$L$7</f>
        <v>9585.1743742203453</v>
      </c>
      <c r="L104" s="364">
        <f t="shared" si="53"/>
        <v>19294.831532521472</v>
      </c>
      <c r="M104" s="361">
        <f>'eTable1. Data inputs'!T55</f>
        <v>62704.213126704206</v>
      </c>
      <c r="N104" s="361">
        <f>'eTable1. Data inputs'!U55</f>
        <v>235402.38313782902</v>
      </c>
      <c r="O104" s="361">
        <f t="shared" si="54"/>
        <v>1209867228.6590791</v>
      </c>
      <c r="P104" s="361">
        <f t="shared" si="48"/>
        <v>4542049324.9984846</v>
      </c>
      <c r="Q104" s="362">
        <f t="shared" si="55"/>
        <v>1055304779.5451226</v>
      </c>
      <c r="R104" s="362">
        <f t="shared" si="56"/>
        <v>-2078319872.7774777</v>
      </c>
      <c r="S104" s="362">
        <f t="shared" si="49"/>
        <v>7289.364775979363</v>
      </c>
      <c r="T104" s="362">
        <f t="shared" si="50"/>
        <v>27365.527039772624</v>
      </c>
      <c r="U104" s="362">
        <f t="shared" si="57"/>
        <v>54693.650875697182</v>
      </c>
      <c r="V104" s="362">
        <f t="shared" si="58"/>
        <v>-107713.81285576223</v>
      </c>
      <c r="W104" s="365">
        <f t="shared" si="59"/>
        <v>0.53411715502269774</v>
      </c>
      <c r="X104" s="366">
        <f t="shared" si="60"/>
        <v>1.843566598152208</v>
      </c>
      <c r="Y104" s="367">
        <f t="shared" si="61"/>
        <v>7289.364775979363</v>
      </c>
      <c r="Z104" s="368" t="str">
        <f>IF(G104/M104/I104/'eTable 2. Prgm effect and costs'!$L$7/D104&gt;1,"&gt;100%",G104/M104/I104/'eTable 2. Prgm effect and costs'!$L$7/D104)</f>
        <v>&gt;100%</v>
      </c>
      <c r="AA104" s="368" t="str">
        <f t="shared" si="62"/>
        <v>&gt;100%</v>
      </c>
      <c r="AB104" s="401">
        <f>G104/M104/D104/('eTable 2. Prgm effect and costs'!$J$7)/('eTable 2. Prgm effect and costs'!$M$7)*$C$74</f>
        <v>18.404135212536364</v>
      </c>
      <c r="AC104" s="362">
        <f t="shared" si="63"/>
        <v>27365.527039772624</v>
      </c>
      <c r="AD104" s="370" t="str">
        <f>IF(H104/N104/I104/'eTable 2. Prgm effect and costs'!$L$7/D104&gt;1,"&gt;100%",H104/N104/I104/'eTable 2. Prgm effect and costs'!$L$7/D104)</f>
        <v>&gt;100%</v>
      </c>
      <c r="AE104" s="368">
        <f t="shared" si="64"/>
        <v>0.36239724073190349</v>
      </c>
      <c r="AF104" s="371">
        <f>H104/N104/D104/('eTable 2. Prgm effect and costs'!$J$7)/('eTable 2. Prgm effect and costs'!$M$7)*$C$74</f>
        <v>5.3320364722519216</v>
      </c>
    </row>
    <row r="105" spans="1:33" ht="15" customHeight="1" x14ac:dyDescent="0.2">
      <c r="A105" s="512"/>
      <c r="B105" s="358" t="s">
        <v>44</v>
      </c>
      <c r="C105" s="359">
        <f>'eTable1. Data inputs'!AC56</f>
        <v>10.37933768984451</v>
      </c>
      <c r="D105" s="360">
        <f>'eTable1. Data inputs'!AG56</f>
        <v>14673.322920146467</v>
      </c>
      <c r="E105" s="361">
        <f>'eTable1. Data inputs'!O56</f>
        <v>13555.043932567174</v>
      </c>
      <c r="F105" s="361">
        <f>'eTable1. Data inputs'!P56</f>
        <v>14743.233998062373</v>
      </c>
      <c r="G105" s="362">
        <f t="shared" si="51"/>
        <v>198897536.81933022</v>
      </c>
      <c r="H105" s="362">
        <f t="shared" si="52"/>
        <v>216332233.34085125</v>
      </c>
      <c r="I105" s="363">
        <f>'eTable1. Data inputs'!W56</f>
        <v>0.17399999999999999</v>
      </c>
      <c r="J105" s="364">
        <f t="shared" si="45"/>
        <v>2553.1581881054854</v>
      </c>
      <c r="K105" s="364">
        <f>J105*'eTable 2. Prgm effect and costs'!$L$7</f>
        <v>847.38439863845861</v>
      </c>
      <c r="L105" s="364">
        <f t="shared" si="53"/>
        <v>1705.7737894670267</v>
      </c>
      <c r="M105" s="361">
        <f>'eTable1. Data inputs'!T56</f>
        <v>60560.960145605473</v>
      </c>
      <c r="N105" s="361">
        <f>'eTable1. Data inputs'!U56</f>
        <v>217592.69860998634</v>
      </c>
      <c r="O105" s="361">
        <f t="shared" si="54"/>
        <v>103303298.48133104</v>
      </c>
      <c r="P105" s="361">
        <f t="shared" si="48"/>
        <v>371163922.06831306</v>
      </c>
      <c r="Q105" s="362">
        <f t="shared" si="55"/>
        <v>95594238.33799918</v>
      </c>
      <c r="R105" s="362">
        <f t="shared" si="56"/>
        <v>-154831688.72746181</v>
      </c>
      <c r="S105" s="362">
        <f t="shared" si="49"/>
        <v>7040.2116169266365</v>
      </c>
      <c r="T105" s="362">
        <f t="shared" si="50"/>
        <v>25295.151213410911</v>
      </c>
      <c r="U105" s="362">
        <f t="shared" si="57"/>
        <v>56041.568306585272</v>
      </c>
      <c r="V105" s="362">
        <f t="shared" si="58"/>
        <v>-90769.180347084213</v>
      </c>
      <c r="W105" s="365">
        <f t="shared" si="59"/>
        <v>0.51937947615292601</v>
      </c>
      <c r="X105" s="366">
        <f t="shared" si="60"/>
        <v>1.7157125239099729</v>
      </c>
      <c r="Y105" s="367">
        <f t="shared" si="61"/>
        <v>7040.2116169266365</v>
      </c>
      <c r="Z105" s="368" t="str">
        <f>IF(G105/M105/I105/'eTable 2. Prgm effect and costs'!$L$7/D105&gt;1,"&gt;100%",G105/M105/I105/'eTable 2. Prgm effect and costs'!$L$7/D105)</f>
        <v>&gt;100%</v>
      </c>
      <c r="AA105" s="368" t="str">
        <f t="shared" si="62"/>
        <v>&gt;100%</v>
      </c>
      <c r="AB105" s="401">
        <f>G105/M105/D105/('eTable 2. Prgm effect and costs'!$J$7)/('eTable 2. Prgm effect and costs'!$M$7)*$C$74</f>
        <v>18.926362691849313</v>
      </c>
      <c r="AC105" s="362">
        <f t="shared" si="63"/>
        <v>25295.151213410911</v>
      </c>
      <c r="AD105" s="370" t="str">
        <f>IF(H105/N105/I105/'eTable 2. Prgm effect and costs'!$L$7/D105&gt;1,"&gt;100%",H105/N105/I105/'eTable 2. Prgm effect and costs'!$L$7/D105)</f>
        <v>&gt;100%</v>
      </c>
      <c r="AE105" s="368">
        <f t="shared" si="64"/>
        <v>0.38940290926670357</v>
      </c>
      <c r="AF105" s="371">
        <f>H105/N105/D105/('eTable 2. Prgm effect and costs'!$J$7)/('eTable 2. Prgm effect and costs'!$M$7)*$C$74</f>
        <v>5.7293772723482066</v>
      </c>
    </row>
    <row r="106" spans="1:33" ht="15" customHeight="1" x14ac:dyDescent="0.2">
      <c r="A106" s="512"/>
      <c r="B106" s="358" t="s">
        <v>45</v>
      </c>
      <c r="C106" s="359">
        <f>'eTable1. Data inputs'!AC57</f>
        <v>6.0798200503663375</v>
      </c>
      <c r="D106" s="360">
        <f>'eTable1. Data inputs'!AG57</f>
        <v>1801.3481686022903</v>
      </c>
      <c r="E106" s="361">
        <f>'eTable1. Data inputs'!O57</f>
        <v>12789.124121979499</v>
      </c>
      <c r="F106" s="361">
        <f>'eTable1. Data inputs'!P57</f>
        <v>13910.176204415879</v>
      </c>
      <c r="G106" s="362">
        <f t="shared" si="51"/>
        <v>23037665.315155145</v>
      </c>
      <c r="H106" s="362">
        <f t="shared" si="52"/>
        <v>25057070.430759702</v>
      </c>
      <c r="I106" s="363">
        <f>'eTable1. Data inputs'!W57</f>
        <v>0.17399999999999999</v>
      </c>
      <c r="J106" s="364">
        <f t="shared" si="45"/>
        <v>313.43458133679849</v>
      </c>
      <c r="K106" s="364">
        <f>J106*'eTable 2. Prgm effect and costs'!$L$7</f>
        <v>104.02785673678227</v>
      </c>
      <c r="L106" s="364">
        <f t="shared" si="53"/>
        <v>209.40672460001622</v>
      </c>
      <c r="M106" s="361">
        <f>'eTable1. Data inputs'!T57</f>
        <v>60691.529951901961</v>
      </c>
      <c r="N106" s="361">
        <f>'eTable1. Data inputs'!U57</f>
        <v>213041.72026380175</v>
      </c>
      <c r="O106" s="361">
        <f t="shared" si="54"/>
        <v>12709214.498191569</v>
      </c>
      <c r="P106" s="361">
        <f t="shared" si="48"/>
        <v>44612368.843595624</v>
      </c>
      <c r="Q106" s="362">
        <f t="shared" si="55"/>
        <v>10328450.816963576</v>
      </c>
      <c r="R106" s="362">
        <f t="shared" si="56"/>
        <v>-19555298.412835922</v>
      </c>
      <c r="S106" s="362">
        <f t="shared" si="49"/>
        <v>7055.3903569086015</v>
      </c>
      <c r="T106" s="362">
        <f t="shared" si="50"/>
        <v>24766.099980666946</v>
      </c>
      <c r="U106" s="362">
        <f t="shared" si="57"/>
        <v>49322.44098985719</v>
      </c>
      <c r="V106" s="362">
        <f t="shared" si="58"/>
        <v>-93384.290548396297</v>
      </c>
      <c r="W106" s="365">
        <f t="shared" si="59"/>
        <v>0.55167111442629191</v>
      </c>
      <c r="X106" s="366">
        <f t="shared" si="60"/>
        <v>1.7804303566481625</v>
      </c>
      <c r="Y106" s="367">
        <f t="shared" si="61"/>
        <v>7055.3903569086015</v>
      </c>
      <c r="Z106" s="368" t="str">
        <f>IF(G106/M106/I106/'eTable 2. Prgm effect and costs'!$L$7/D106&gt;1,"&gt;100%",G106/M106/I106/'eTable 2. Prgm effect and costs'!$L$7/D106)</f>
        <v>&gt;100%</v>
      </c>
      <c r="AA106" s="368" t="str">
        <f t="shared" si="62"/>
        <v>&gt;100%</v>
      </c>
      <c r="AB106" s="401">
        <f>G106/M106/D106/('eTable 2. Prgm effect and costs'!$J$7)/('eTable 2. Prgm effect and costs'!$M$7)*$C$74</f>
        <v>17.818522817885086</v>
      </c>
      <c r="AC106" s="362">
        <f t="shared" si="63"/>
        <v>24766.099980666946</v>
      </c>
      <c r="AD106" s="370" t="str">
        <f>IF(H106/N106/I106/'eTable 2. Prgm effect and costs'!$L$7/D106&gt;1,"&gt;100%",H106/N106/I106/'eTable 2. Prgm effect and costs'!$L$7/D106)</f>
        <v>&gt;100%</v>
      </c>
      <c r="AE106" s="368">
        <f t="shared" si="64"/>
        <v>0.3752482908310063</v>
      </c>
      <c r="AF106" s="371">
        <f>H106/N106/D106/('eTable 2. Prgm effect and costs'!$J$7)/('eTable 2. Prgm effect and costs'!$M$7)*$C$74</f>
        <v>5.5211170173928412</v>
      </c>
    </row>
    <row r="107" spans="1:33" ht="15" customHeight="1" x14ac:dyDescent="0.2">
      <c r="A107" s="512"/>
      <c r="B107" s="358" t="s">
        <v>46</v>
      </c>
      <c r="C107" s="359">
        <f>'eTable1. Data inputs'!AC58</f>
        <v>3.1444837452769727</v>
      </c>
      <c r="D107" s="360">
        <f>'eTable1. Data inputs'!AG58</f>
        <v>27568.618826247523</v>
      </c>
      <c r="E107" s="361">
        <f>'eTable1. Data inputs'!O58</f>
        <v>13797.18387579425</v>
      </c>
      <c r="F107" s="361">
        <f>'eTable1. Data inputs'!P58</f>
        <v>15006.599123327458</v>
      </c>
      <c r="G107" s="362">
        <f t="shared" si="51"/>
        <v>380369303.14742011</v>
      </c>
      <c r="H107" s="362">
        <f t="shared" si="52"/>
        <v>413711211.10931492</v>
      </c>
      <c r="I107" s="363">
        <f>'eTable1. Data inputs'!W58</f>
        <v>0.17399999999999999</v>
      </c>
      <c r="J107" s="364">
        <f t="shared" si="45"/>
        <v>4796.9396757670684</v>
      </c>
      <c r="K107" s="364">
        <f>J107*'eTable 2. Prgm effect and costs'!$L$7</f>
        <v>1592.0877372157943</v>
      </c>
      <c r="L107" s="364">
        <f t="shared" si="53"/>
        <v>3204.8519385512741</v>
      </c>
      <c r="M107" s="361">
        <f>'eTable1. Data inputs'!T58</f>
        <v>61328.445477781948</v>
      </c>
      <c r="N107" s="361">
        <f>'eTable1. Data inputs'!U58</f>
        <v>225559.96069265349</v>
      </c>
      <c r="O107" s="361">
        <f t="shared" si="54"/>
        <v>196548587.37780559</v>
      </c>
      <c r="P107" s="361">
        <f t="shared" si="48"/>
        <v>722886277.28539968</v>
      </c>
      <c r="Q107" s="362">
        <f t="shared" si="55"/>
        <v>183820715.76961452</v>
      </c>
      <c r="R107" s="362">
        <f t="shared" si="56"/>
        <v>-309175066.17608476</v>
      </c>
      <c r="S107" s="362">
        <f t="shared" si="49"/>
        <v>7129.43178679215</v>
      </c>
      <c r="T107" s="362">
        <f t="shared" si="50"/>
        <v>26221.345430520963</v>
      </c>
      <c r="U107" s="362">
        <f t="shared" si="57"/>
        <v>57357.007217222366</v>
      </c>
      <c r="V107" s="362">
        <f t="shared" si="58"/>
        <v>-96470.935975858127</v>
      </c>
      <c r="W107" s="365">
        <f t="shared" si="59"/>
        <v>0.51673093951440419</v>
      </c>
      <c r="X107" s="366">
        <f t="shared" si="60"/>
        <v>1.7473209762603978</v>
      </c>
      <c r="Y107" s="367">
        <f t="shared" si="61"/>
        <v>7129.43178679215</v>
      </c>
      <c r="Z107" s="368" t="str">
        <f>IF(G107/M107/I107/'eTable 2. Prgm effect and costs'!$L$7/D107&gt;1,"&gt;100%",G107/M107/I107/'eTable 2. Prgm effect and costs'!$L$7/D107)</f>
        <v>&gt;100%</v>
      </c>
      <c r="AA107" s="368" t="str">
        <f t="shared" si="62"/>
        <v>&gt;100%</v>
      </c>
      <c r="AB107" s="401">
        <f>G107/M107/D107/('eTable 2. Prgm effect and costs'!$J$7)/('eTable 2. Prgm effect and costs'!$M$7)*$C$74</f>
        <v>19.023370943513939</v>
      </c>
      <c r="AC107" s="362">
        <f t="shared" si="63"/>
        <v>26221.345430520963</v>
      </c>
      <c r="AD107" s="370" t="str">
        <f>IF(H107/N107/I107/'eTable 2. Prgm effect and costs'!$L$7/D107&gt;1,"&gt;100%",H107/N107/I107/'eTable 2. Prgm effect and costs'!$L$7/D107)</f>
        <v>&gt;100%</v>
      </c>
      <c r="AE107" s="368">
        <f t="shared" si="64"/>
        <v>0.38235874081116544</v>
      </c>
      <c r="AF107" s="371">
        <f>H107/N107/D107/('eTable 2. Prgm effect and costs'!$J$7)/('eTable 2. Prgm effect and costs'!$M$7)*$C$74</f>
        <v>5.6257347527590413</v>
      </c>
    </row>
    <row r="108" spans="1:33" ht="15" customHeight="1" x14ac:dyDescent="0.2">
      <c r="A108" s="512"/>
      <c r="B108" s="358" t="s">
        <v>47</v>
      </c>
      <c r="C108" s="359">
        <f>'eTable1. Data inputs'!AC59</f>
        <v>4.4692457364511107</v>
      </c>
      <c r="D108" s="360">
        <f>'eTable1. Data inputs'!AG59</f>
        <v>28530.769588990723</v>
      </c>
      <c r="E108" s="361">
        <f>'eTable1. Data inputs'!O59</f>
        <v>14266.053841404875</v>
      </c>
      <c r="F108" s="361">
        <f>'eTable1. Data inputs'!P59</f>
        <v>15516.568670608132</v>
      </c>
      <c r="G108" s="362">
        <f t="shared" si="51"/>
        <v>407021495.0932585</v>
      </c>
      <c r="H108" s="362">
        <f t="shared" si="52"/>
        <v>442699645.55287272</v>
      </c>
      <c r="I108" s="363">
        <f>'eTable1. Data inputs'!W59</f>
        <v>0.17399999999999999</v>
      </c>
      <c r="J108" s="364">
        <f t="shared" si="45"/>
        <v>4964.3539084843851</v>
      </c>
      <c r="K108" s="364">
        <f>J108*'eTable 2. Prgm effect and costs'!$L$7</f>
        <v>1647.6519437642141</v>
      </c>
      <c r="L108" s="364">
        <f t="shared" si="53"/>
        <v>3316.701964720171</v>
      </c>
      <c r="M108" s="361">
        <f>'eTable1. Data inputs'!T59</f>
        <v>64689.571370478407</v>
      </c>
      <c r="N108" s="361">
        <f>'eTable1. Data inputs'!U59</f>
        <v>234213.16285086726</v>
      </c>
      <c r="O108" s="361">
        <f t="shared" si="54"/>
        <v>214556028.46137145</v>
      </c>
      <c r="P108" s="361">
        <f t="shared" si="48"/>
        <v>776815257.39079678</v>
      </c>
      <c r="Q108" s="362">
        <f t="shared" si="55"/>
        <v>192465466.63188705</v>
      </c>
      <c r="R108" s="362">
        <f t="shared" si="56"/>
        <v>-334115611.83792406</v>
      </c>
      <c r="S108" s="362">
        <f t="shared" si="49"/>
        <v>7520.1626718181133</v>
      </c>
      <c r="T108" s="362">
        <f t="shared" si="50"/>
        <v>27227.280181413313</v>
      </c>
      <c r="U108" s="362">
        <f t="shared" si="57"/>
        <v>58029.171351283985</v>
      </c>
      <c r="V108" s="362">
        <f t="shared" si="58"/>
        <v>-100737.30331875426</v>
      </c>
      <c r="W108" s="365">
        <f t="shared" si="59"/>
        <v>0.52713684915390391</v>
      </c>
      <c r="X108" s="366">
        <f t="shared" si="60"/>
        <v>1.7547230163707457</v>
      </c>
      <c r="Y108" s="367">
        <f t="shared" si="61"/>
        <v>7520.1626718181133</v>
      </c>
      <c r="Z108" s="368" t="str">
        <f>IF(G108/M108/I108/'eTable 2. Prgm effect and costs'!$L$7/D108&gt;1,"&gt;100%",G108/M108/I108/'eTable 2. Prgm effect and costs'!$L$7/D108)</f>
        <v>&gt;100%</v>
      </c>
      <c r="AA108" s="368" t="str">
        <f t="shared" si="62"/>
        <v>&gt;100%</v>
      </c>
      <c r="AB108" s="401">
        <f>G108/M108/D108/('eTable 2. Prgm effect and costs'!$J$7)/('eTable 2. Prgm effect and costs'!$M$7)*$C$74</f>
        <v>18.647841364440453</v>
      </c>
      <c r="AC108" s="362">
        <f t="shared" si="63"/>
        <v>27227.280181413313</v>
      </c>
      <c r="AD108" s="370" t="str">
        <f>IF(H108/N108/I108/'eTable 2. Prgm effect and costs'!$L$7/D108&gt;1,"&gt;100%",H108/N108/I108/'eTable 2. Prgm effect and costs'!$L$7/D108)</f>
        <v>&gt;100%</v>
      </c>
      <c r="AE108" s="368">
        <f t="shared" si="64"/>
        <v>0.38074581688549652</v>
      </c>
      <c r="AF108" s="371">
        <f>H108/N108/D108/('eTable 2. Prgm effect and costs'!$J$7)/('eTable 2. Prgm effect and costs'!$M$7)*$C$74</f>
        <v>5.6020034208612985</v>
      </c>
    </row>
    <row r="109" spans="1:33" ht="15" customHeight="1" x14ac:dyDescent="0.2">
      <c r="A109" s="512"/>
      <c r="B109" s="358" t="s">
        <v>52</v>
      </c>
      <c r="C109" s="359">
        <f>'eTable1. Data inputs'!AC60</f>
        <v>12.300944775438984</v>
      </c>
      <c r="D109" s="360">
        <f>'eTable1. Data inputs'!AG60</f>
        <v>8548.0540274080649</v>
      </c>
      <c r="E109" s="361">
        <f>'eTable1. Data inputs'!O60</f>
        <v>11481.123552100949</v>
      </c>
      <c r="F109" s="361">
        <f>'eTable1. Data inputs'!P60</f>
        <v>12487.520655141965</v>
      </c>
      <c r="G109" s="362">
        <f t="shared" si="51"/>
        <v>98141264.418706104</v>
      </c>
      <c r="H109" s="362">
        <f t="shared" si="52"/>
        <v>106744001.22852767</v>
      </c>
      <c r="I109" s="363">
        <f>'eTable1. Data inputs'!W60</f>
        <v>0.17399999999999999</v>
      </c>
      <c r="J109" s="364">
        <f t="shared" si="45"/>
        <v>1487.3614007690032</v>
      </c>
      <c r="K109" s="364">
        <f>J109*'eTable 2. Prgm effect and costs'!$L$7</f>
        <v>493.65012008281576</v>
      </c>
      <c r="L109" s="364">
        <f t="shared" si="53"/>
        <v>993.71128068618748</v>
      </c>
      <c r="M109" s="361">
        <f>'eTable1. Data inputs'!T60</f>
        <v>53233.953602252455</v>
      </c>
      <c r="N109" s="361">
        <f>'eTable1. Data inputs'!U60</f>
        <v>191013.50134830095</v>
      </c>
      <c r="O109" s="361">
        <f t="shared" si="54"/>
        <v>52899180.210083373</v>
      </c>
      <c r="P109" s="361">
        <f t="shared" si="48"/>
        <v>189812271.05317295</v>
      </c>
      <c r="Q109" s="362">
        <f t="shared" si="55"/>
        <v>45242084.208622731</v>
      </c>
      <c r="R109" s="362">
        <f t="shared" si="56"/>
        <v>-83068269.824645281</v>
      </c>
      <c r="S109" s="362">
        <f t="shared" si="49"/>
        <v>6188.4471062618477</v>
      </c>
      <c r="T109" s="362">
        <f t="shared" si="50"/>
        <v>22205.319531739984</v>
      </c>
      <c r="U109" s="362">
        <f t="shared" si="57"/>
        <v>45528.399534099801</v>
      </c>
      <c r="V109" s="362">
        <f t="shared" si="58"/>
        <v>-83593.968830950718</v>
      </c>
      <c r="W109" s="365">
        <f t="shared" si="59"/>
        <v>0.53901058360524434</v>
      </c>
      <c r="X109" s="366">
        <f t="shared" si="60"/>
        <v>1.7782008250450052</v>
      </c>
      <c r="Y109" s="367">
        <f t="shared" si="61"/>
        <v>6188.4471062618477</v>
      </c>
      <c r="Z109" s="368" t="str">
        <f>IF(G109/M109/I109/'eTable 2. Prgm effect and costs'!$L$7/D109&gt;1,"&gt;100%",G109/M109/I109/'eTable 2. Prgm effect and costs'!$L$7/D109)</f>
        <v>&gt;100%</v>
      </c>
      <c r="AA109" s="368" t="str">
        <f t="shared" si="62"/>
        <v>&gt;100%</v>
      </c>
      <c r="AB109" s="401">
        <f>G109/M109/D109/('eTable 2. Prgm effect and costs'!$J$7)/('eTable 2. Prgm effect and costs'!$M$7)*$C$74</f>
        <v>18.237052554003572</v>
      </c>
      <c r="AC109" s="362">
        <f t="shared" si="63"/>
        <v>22205.319531739984</v>
      </c>
      <c r="AD109" s="370" t="str">
        <f>IF(H109/N109/I109/'eTable 2. Prgm effect and costs'!$L$7/D109&gt;1,"&gt;100%",H109/N109/I109/'eTable 2. Prgm effect and costs'!$L$7/D109)</f>
        <v>&gt;100%</v>
      </c>
      <c r="AE109" s="368">
        <f t="shared" si="64"/>
        <v>0.37571878207792009</v>
      </c>
      <c r="AF109" s="371">
        <f>H109/N109/D109/('eTable 2. Prgm effect and costs'!$J$7)/('eTable 2. Prgm effect and costs'!$M$7)*$C$74</f>
        <v>5.528039466590724</v>
      </c>
    </row>
    <row r="110" spans="1:33" ht="15" customHeight="1" x14ac:dyDescent="0.2">
      <c r="A110" s="512"/>
      <c r="B110" s="358" t="s">
        <v>48</v>
      </c>
      <c r="C110" s="359">
        <f>'eTable1. Data inputs'!AC61</f>
        <v>3.4608373299402957</v>
      </c>
      <c r="D110" s="360">
        <f>'eTable1. Data inputs'!AG61</f>
        <v>22952.687503885161</v>
      </c>
      <c r="E110" s="361">
        <f>'eTable1. Data inputs'!O61</f>
        <v>12161.053197533469</v>
      </c>
      <c r="F110" s="361">
        <f>'eTable1. Data inputs'!P61</f>
        <v>13227.050671768971</v>
      </c>
      <c r="G110" s="362">
        <f t="shared" si="51"/>
        <v>279128853.76110911</v>
      </c>
      <c r="H110" s="362">
        <f t="shared" si="52"/>
        <v>303596360.66716748</v>
      </c>
      <c r="I110" s="363">
        <f>'eTable1. Data inputs'!W61</f>
        <v>0.17399999999999999</v>
      </c>
      <c r="J110" s="364">
        <f t="shared" si="45"/>
        <v>3993.7676256760178</v>
      </c>
      <c r="K110" s="364">
        <f>J110*'eTable 2. Prgm effect and costs'!$L$7</f>
        <v>1325.517703349368</v>
      </c>
      <c r="L110" s="364">
        <f t="shared" si="53"/>
        <v>2668.2499223266495</v>
      </c>
      <c r="M110" s="361">
        <f>'eTable1. Data inputs'!T61</f>
        <v>60008.577588090055</v>
      </c>
      <c r="N110" s="361">
        <f>'eTable1. Data inputs'!U61</f>
        <v>209156.3500258007</v>
      </c>
      <c r="O110" s="361">
        <f t="shared" si="54"/>
        <v>160117882.488354</v>
      </c>
      <c r="P110" s="361">
        <f t="shared" si="48"/>
        <v>558081414.71046829</v>
      </c>
      <c r="Q110" s="362">
        <f t="shared" si="55"/>
        <v>119010971.27275512</v>
      </c>
      <c r="R110" s="362">
        <f t="shared" si="56"/>
        <v>-254485054.04330081</v>
      </c>
      <c r="S110" s="362">
        <f t="shared" si="49"/>
        <v>6975.9971446154668</v>
      </c>
      <c r="T110" s="362">
        <f t="shared" si="50"/>
        <v>24314.425690499331</v>
      </c>
      <c r="U110" s="362">
        <f t="shared" si="57"/>
        <v>44602.632713273131</v>
      </c>
      <c r="V110" s="362">
        <f t="shared" si="58"/>
        <v>-95375.268978325679</v>
      </c>
      <c r="W110" s="365">
        <f t="shared" si="59"/>
        <v>0.5736342923021136</v>
      </c>
      <c r="X110" s="366">
        <f t="shared" si="60"/>
        <v>1.8382348638305734</v>
      </c>
      <c r="Y110" s="367">
        <f t="shared" si="61"/>
        <v>6975.9971446154668</v>
      </c>
      <c r="Z110" s="368" t="str">
        <f>IF(G110/M110/I110/'eTable 2. Prgm effect and costs'!$L$7/D110&gt;1,"&gt;100%",G110/M110/I110/'eTable 2. Prgm effect and costs'!$L$7/D110)</f>
        <v>&gt;100%</v>
      </c>
      <c r="AA110" s="368" t="str">
        <f t="shared" si="62"/>
        <v>&gt;100%</v>
      </c>
      <c r="AB110" s="401">
        <f>G110/M110/D110/('eTable 2. Prgm effect and costs'!$J$7)/('eTable 2. Prgm effect and costs'!$M$7)*$C$74</f>
        <v>17.13629131362298</v>
      </c>
      <c r="AC110" s="362">
        <f t="shared" si="63"/>
        <v>24314.425690499331</v>
      </c>
      <c r="AD110" s="370" t="str">
        <f>IF(H110/N110/I110/'eTable 2. Prgm effect and costs'!$L$7/D110&gt;1,"&gt;100%",H110/N110/I110/'eTable 2. Prgm effect and costs'!$L$7/D110)</f>
        <v>&gt;100%</v>
      </c>
      <c r="AE110" s="368">
        <f t="shared" si="64"/>
        <v>0.36344836093666855</v>
      </c>
      <c r="AF110" s="371">
        <f>H110/N110/D110/('eTable 2. Prgm effect and costs'!$J$7)/('eTable 2. Prgm effect and costs'!$M$7)*$C$74</f>
        <v>5.3475018528856406</v>
      </c>
    </row>
    <row r="111" spans="1:33" ht="15" customHeight="1" x14ac:dyDescent="0.2">
      <c r="A111" s="513"/>
      <c r="B111" s="372" t="s">
        <v>49</v>
      </c>
      <c r="C111" s="373">
        <f>'eTable1. Data inputs'!AC62</f>
        <v>5.2295557056631727</v>
      </c>
      <c r="D111" s="374">
        <f>'eTable1. Data inputs'!AG62</f>
        <v>2258.2641353079916</v>
      </c>
      <c r="E111" s="74">
        <f>'eTable1. Data inputs'!O62</f>
        <v>12652.283806244786</v>
      </c>
      <c r="F111" s="74">
        <f>'eTable1. Data inputs'!P62</f>
        <v>13761.340921750474</v>
      </c>
      <c r="G111" s="375">
        <f t="shared" si="51"/>
        <v>28572198.749380689</v>
      </c>
      <c r="H111" s="375">
        <f t="shared" si="52"/>
        <v>31076742.657335315</v>
      </c>
      <c r="I111" s="376">
        <f>'eTable1. Data inputs'!W62</f>
        <v>0.17399999999999999</v>
      </c>
      <c r="J111" s="54">
        <f t="shared" si="45"/>
        <v>392.93795954359052</v>
      </c>
      <c r="K111" s="54">
        <f>J111*'eTable 2. Prgm effect and costs'!$L$7</f>
        <v>130.41475381403652</v>
      </c>
      <c r="L111" s="54">
        <f t="shared" si="53"/>
        <v>262.52320572955398</v>
      </c>
      <c r="M111" s="74">
        <f>'eTable1. Data inputs'!T62</f>
        <v>49998.647083947188</v>
      </c>
      <c r="N111" s="74">
        <f>'eTable1. Data inputs'!U62</f>
        <v>195551.45045299883</v>
      </c>
      <c r="O111" s="74">
        <f t="shared" si="54"/>
        <v>13125805.114618432</v>
      </c>
      <c r="P111" s="74">
        <f t="shared" si="48"/>
        <v>51336793.657985292</v>
      </c>
      <c r="Q111" s="375">
        <f t="shared" si="55"/>
        <v>15446393.634762257</v>
      </c>
      <c r="R111" s="375">
        <f t="shared" si="56"/>
        <v>-20260051.000649977</v>
      </c>
      <c r="S111" s="375">
        <f t="shared" si="49"/>
        <v>5812.3427235088593</v>
      </c>
      <c r="T111" s="375">
        <f t="shared" si="50"/>
        <v>22732.85611516111</v>
      </c>
      <c r="U111" s="375">
        <f t="shared" si="57"/>
        <v>58838.20286224455</v>
      </c>
      <c r="V111" s="375">
        <f t="shared" si="58"/>
        <v>-77174.32424439257</v>
      </c>
      <c r="W111" s="377">
        <f t="shared" si="59"/>
        <v>0.45939079556846979</v>
      </c>
      <c r="X111" s="378">
        <f t="shared" si="60"/>
        <v>1.6519361190471429</v>
      </c>
      <c r="Y111" s="379">
        <f t="shared" si="61"/>
        <v>5812.3427235088593</v>
      </c>
      <c r="Z111" s="380" t="str">
        <f>IF(G111/M111/I111/'eTable 2. Prgm effect and costs'!$L$7/D111&gt;1,"&gt;100%",G111/M111/I111/'eTable 2. Prgm effect and costs'!$L$7/D111)</f>
        <v>&gt;100%</v>
      </c>
      <c r="AA111" s="380" t="str">
        <f t="shared" si="62"/>
        <v>&gt;100%</v>
      </c>
      <c r="AB111" s="402">
        <f>G111/M111/D111/('eTable 2. Prgm effect and costs'!$J$7)/('eTable 2. Prgm effect and costs'!$M$7)*$C$74</f>
        <v>21.397826067039414</v>
      </c>
      <c r="AC111" s="375">
        <f t="shared" si="63"/>
        <v>22732.85611516111</v>
      </c>
      <c r="AD111" s="382" t="str">
        <f>IF(H111/N111/I111/'eTable 2. Prgm effect and costs'!$L$7/D111&gt;1,"&gt;100%",H111/N111/I111/'eTable 2. Prgm effect and costs'!$L$7/D111)</f>
        <v>&gt;100%</v>
      </c>
      <c r="AE111" s="380">
        <f t="shared" si="64"/>
        <v>0.40443661263441122</v>
      </c>
      <c r="AF111" s="383">
        <f>H111/N111/D111/('eTable 2. Prgm effect and costs'!$J$7)/('eTable 2. Prgm effect and costs'!$M$7)*$C$74</f>
        <v>5.9505717122058064</v>
      </c>
    </row>
    <row r="112" spans="1:33" ht="15" customHeight="1" x14ac:dyDescent="0.2">
      <c r="A112" s="321"/>
      <c r="B112" s="384"/>
      <c r="C112" s="385"/>
      <c r="D112" s="384"/>
      <c r="E112" s="185"/>
      <c r="F112" s="185"/>
      <c r="G112" s="185"/>
      <c r="H112" s="185"/>
      <c r="I112" s="363"/>
      <c r="J112" s="364"/>
      <c r="K112" s="364"/>
      <c r="L112" s="364"/>
      <c r="M112" s="185"/>
      <c r="N112" s="185"/>
      <c r="O112" s="185"/>
      <c r="P112" s="185"/>
      <c r="Q112" s="185"/>
      <c r="R112" s="185"/>
      <c r="S112" s="185"/>
      <c r="T112" s="185"/>
      <c r="U112" s="362"/>
      <c r="V112" s="362"/>
      <c r="W112" s="365"/>
      <c r="X112" s="366"/>
      <c r="Y112" s="367"/>
      <c r="Z112" s="185"/>
      <c r="AA112" s="185"/>
      <c r="AB112" s="185"/>
      <c r="AC112" s="362"/>
      <c r="AD112" s="386"/>
      <c r="AE112" s="386"/>
      <c r="AF112" s="185"/>
      <c r="AG112" s="185"/>
    </row>
    <row r="113" spans="1:32" ht="15" customHeight="1" x14ac:dyDescent="0.2">
      <c r="A113" s="514" t="s">
        <v>149</v>
      </c>
      <c r="B113" s="387" t="s">
        <v>68</v>
      </c>
      <c r="C113" s="388">
        <f>'eTable1. Data inputs'!AC11</f>
        <v>9.125437466750645</v>
      </c>
      <c r="D113" s="389">
        <f>'eTable1. Data inputs'!AH11</f>
        <v>370211.26980734937</v>
      </c>
      <c r="E113" s="390">
        <f>'eTable1. Data inputs'!Q11</f>
        <v>8045.5337649323128</v>
      </c>
      <c r="F113" s="390">
        <f>'eTable1. Data inputs'!R11</f>
        <v>8045.5337649323128</v>
      </c>
      <c r="G113" s="391">
        <f t="shared" ref="G113:G144" si="65">E113*D113</f>
        <v>2978547271.393496</v>
      </c>
      <c r="H113" s="391">
        <f t="shared" ref="H113:H144" si="66">F113*D113</f>
        <v>2978547271.393496</v>
      </c>
      <c r="I113" s="392">
        <f>'eTable1. Data inputs'!X11</f>
        <v>0.42000000000000004</v>
      </c>
      <c r="J113" s="393">
        <f t="shared" ref="J113:J164" si="67">D113*I113</f>
        <v>155488.73331908675</v>
      </c>
      <c r="K113" s="393">
        <f>J113*'eTable 2. Prgm effect and costs'!$L$8</f>
        <v>70340.141263396363</v>
      </c>
      <c r="L113" s="393">
        <f t="shared" ref="L113:L144" si="68">J113-K113</f>
        <v>85148.592055690387</v>
      </c>
      <c r="M113" s="390">
        <f>'eTable1. Data inputs'!T11</f>
        <v>62781.1704323827</v>
      </c>
      <c r="N113" s="390">
        <f>'eTable1. Data inputs'!U11</f>
        <v>222800.12460956044</v>
      </c>
      <c r="O113" s="390">
        <f t="shared" ref="O113:O144" si="69">M113*L113</f>
        <v>5345728269.9257259</v>
      </c>
      <c r="P113" s="390">
        <f t="shared" si="48"/>
        <v>18971116920.336449</v>
      </c>
      <c r="Q113" s="391">
        <f t="shared" ref="Q113:Q144" si="70">G113-O113</f>
        <v>-2367180998.5322299</v>
      </c>
      <c r="R113" s="391">
        <f t="shared" ref="R113:R144" si="71">H113-P113</f>
        <v>-15992569648.942953</v>
      </c>
      <c r="S113" s="391">
        <f t="shared" ref="S113" si="72">O113/D113</f>
        <v>14439.669199448026</v>
      </c>
      <c r="T113" s="391">
        <f t="shared" ref="T113" si="73">P113/D113</f>
        <v>51244.028660198928</v>
      </c>
      <c r="U113" s="391">
        <f t="shared" ref="U113:U144" si="74">Q113/L113</f>
        <v>-27800.588845720482</v>
      </c>
      <c r="V113" s="391">
        <f t="shared" ref="V113:V144" si="75">R113/L113</f>
        <v>-187819.54302289826</v>
      </c>
      <c r="W113" s="394">
        <f t="shared" ref="W113:W144" si="76">O113/G113</f>
        <v>1.794743471512795</v>
      </c>
      <c r="X113" s="395">
        <f t="shared" ref="X113:X144" si="77">P113/H113</f>
        <v>6.3692515819837645</v>
      </c>
      <c r="Y113" s="396">
        <f t="shared" ref="Y113:Y144" si="78">O113/D113</f>
        <v>14439.669199448026</v>
      </c>
      <c r="Z113" s="397">
        <f>IF(G113/M113/I113/'eTable 2. Prgm effect and costs'!$L$8/D113&gt;1,"&gt;100%",G113/M113/I113/'eTable 2. Prgm effect and costs'!$L$8/D113)</f>
        <v>0.67448431210568394</v>
      </c>
      <c r="AA113" s="397">
        <f t="shared" ref="AA113:AA144" si="79">IF(G113/M113/J113&gt;1,"&gt;100%",G113/M113/J113)</f>
        <v>0.30512385547638071</v>
      </c>
      <c r="AB113" s="398">
        <f>G113/M113/D113/('eTable 2. Prgm effect and costs'!$J$8)/('eTable 2. Prgm effect and costs'!$M$8)*$C$146</f>
        <v>8.4863083949783604</v>
      </c>
      <c r="AC113" s="391">
        <f t="shared" ref="AC113:AC144" si="80">P113/D113</f>
        <v>51244.028660198928</v>
      </c>
      <c r="AD113" s="399">
        <f>IF(H113/N113/I113/'eTable 2. Prgm effect and costs'!$L$8/D113&gt;1,"&gt;100%",H113/N113/I113/'eTable 2. Prgm effect and costs'!$L$8/D113)</f>
        <v>0.19005785847957424</v>
      </c>
      <c r="AE113" s="397">
        <f t="shared" ref="AE113:AE144" si="81">IF(H113/N113/J113&gt;1,"&gt;100%",H113/N113/J113)</f>
        <v>8.5978555026474029E-2</v>
      </c>
      <c r="AF113" s="400">
        <f>H113/N113/D113/('eTable 2. Prgm effect and costs'!$J$8)/('eTable 2. Prgm effect and costs'!M$8)*$C$146</f>
        <v>2.391292978944926</v>
      </c>
    </row>
    <row r="114" spans="1:32" ht="15" customHeight="1" x14ac:dyDescent="0.2">
      <c r="A114" s="512"/>
      <c r="B114" s="358" t="s">
        <v>11</v>
      </c>
      <c r="C114" s="359">
        <f>'eTable1. Data inputs'!AC12</f>
        <v>7.925461613828757</v>
      </c>
      <c r="D114" s="360">
        <f>'eTable1. Data inputs'!AH12</f>
        <v>4363.7230106147854</v>
      </c>
      <c r="E114" s="361">
        <f>'eTable1. Data inputs'!Q12</f>
        <v>6954.947669363889</v>
      </c>
      <c r="F114" s="361">
        <f>'eTable1. Data inputs'!R12</f>
        <v>6954.947669363889</v>
      </c>
      <c r="G114" s="362">
        <f t="shared" si="65"/>
        <v>30349465.182424873</v>
      </c>
      <c r="H114" s="362">
        <f t="shared" si="66"/>
        <v>30349465.182424873</v>
      </c>
      <c r="I114" s="363">
        <f>'eTable1. Data inputs'!X12</f>
        <v>0.42000000000000004</v>
      </c>
      <c r="J114" s="364">
        <f t="shared" si="67"/>
        <v>1832.7636644582101</v>
      </c>
      <c r="K114" s="364">
        <f>J114*'eTable 2. Prgm effect and costs'!$L$8</f>
        <v>829.10737201680899</v>
      </c>
      <c r="L114" s="364">
        <f t="shared" si="68"/>
        <v>1003.6562924414011</v>
      </c>
      <c r="M114" s="361">
        <f>'eTable1. Data inputs'!T12</f>
        <v>51881.100368953565</v>
      </c>
      <c r="N114" s="361">
        <f>'eTable1. Data inputs'!U12</f>
        <v>193668.88235457661</v>
      </c>
      <c r="O114" s="361">
        <f t="shared" si="69"/>
        <v>52070792.844084144</v>
      </c>
      <c r="P114" s="361">
        <f t="shared" si="48"/>
        <v>194376992.42526424</v>
      </c>
      <c r="Q114" s="362">
        <f t="shared" si="70"/>
        <v>-21721327.661659271</v>
      </c>
      <c r="R114" s="362">
        <f t="shared" si="71"/>
        <v>-164027527.24283937</v>
      </c>
      <c r="S114" s="362">
        <f t="shared" ref="S114:S164" si="82">O114/D114</f>
        <v>11932.653084859327</v>
      </c>
      <c r="T114" s="362">
        <f t="shared" ref="T114:T164" si="83">P114/D114</f>
        <v>44543.842941552641</v>
      </c>
      <c r="U114" s="362">
        <f t="shared" si="74"/>
        <v>-21642.197458675804</v>
      </c>
      <c r="V114" s="362">
        <f t="shared" si="75"/>
        <v>-163429.97944429884</v>
      </c>
      <c r="W114" s="365">
        <f t="shared" si="76"/>
        <v>1.7157070983325899</v>
      </c>
      <c r="X114" s="366">
        <f t="shared" si="77"/>
        <v>6.404626613909044</v>
      </c>
      <c r="Y114" s="367">
        <f t="shared" si="78"/>
        <v>11932.653084859327</v>
      </c>
      <c r="Z114" s="368">
        <f>IF(G114/M114/I114/'eTable 2. Prgm effect and costs'!$L$8/D114&gt;1,"&gt;100%",G114/M114/I114/'eTable 2. Prgm effect and costs'!$L$8/D114)</f>
        <v>0.70555534622775928</v>
      </c>
      <c r="AA114" s="368">
        <f t="shared" si="79"/>
        <v>0.31917979948398623</v>
      </c>
      <c r="AB114" s="401">
        <f>G114/M114/D114/('eTable 2. Prgm effect and costs'!$J$8)/('eTable 2. Prgm effect and costs'!$M$8)*$C$146</f>
        <v>8.8772416946538506</v>
      </c>
      <c r="AC114" s="362">
        <f t="shared" si="80"/>
        <v>44543.842941552641</v>
      </c>
      <c r="AD114" s="370">
        <f>IF(H114/N114/I114/'eTable 2. Prgm effect and costs'!$L$8/D114&gt;1,"&gt;100%",H114/N114/I114/'eTable 2. Prgm effect and costs'!$L$8/D114)</f>
        <v>0.18900810129361051</v>
      </c>
      <c r="AE114" s="368">
        <f t="shared" si="81"/>
        <v>8.5503664870919024E-2</v>
      </c>
      <c r="AF114" s="371">
        <f>H114/N114/D114/('eTable 2. Prgm effect and costs'!$J$8)/('eTable 2. Prgm effect and costs'!M$8)*$C$146</f>
        <v>2.3780850168618337</v>
      </c>
    </row>
    <row r="115" spans="1:32" ht="15" customHeight="1" x14ac:dyDescent="0.2">
      <c r="A115" s="512"/>
      <c r="B115" s="358" t="s">
        <v>12</v>
      </c>
      <c r="C115" s="359">
        <f>'eTable1. Data inputs'!AC13</f>
        <v>13.012140412051114</v>
      </c>
      <c r="D115" s="360">
        <f>'eTable1. Data inputs'!AH13</f>
        <v>787</v>
      </c>
      <c r="E115" s="361">
        <f>'eTable1. Data inputs'!Q13</f>
        <v>9337.3205231398006</v>
      </c>
      <c r="F115" s="361">
        <f>'eTable1. Data inputs'!R13</f>
        <v>9337.3205231398006</v>
      </c>
      <c r="G115" s="362">
        <f t="shared" si="65"/>
        <v>7348471.251711023</v>
      </c>
      <c r="H115" s="362">
        <f t="shared" si="66"/>
        <v>7348471.251711023</v>
      </c>
      <c r="I115" s="363">
        <f>'eTable1. Data inputs'!X13</f>
        <v>0.42000000000000004</v>
      </c>
      <c r="J115" s="364">
        <f t="shared" si="67"/>
        <v>330.54</v>
      </c>
      <c r="K115" s="364">
        <f>J115*'eTable 2. Prgm effect and costs'!$L$8</f>
        <v>149.52999999999994</v>
      </c>
      <c r="L115" s="364">
        <f t="shared" si="68"/>
        <v>181.01000000000008</v>
      </c>
      <c r="M115" s="361">
        <f>'eTable1. Data inputs'!T13</f>
        <v>60613.612598368607</v>
      </c>
      <c r="N115" s="361">
        <f>'eTable1. Data inputs'!U13</f>
        <v>229574.79959808153</v>
      </c>
      <c r="O115" s="361">
        <f t="shared" si="69"/>
        <v>10971670.016430706</v>
      </c>
      <c r="P115" s="361">
        <f t="shared" si="48"/>
        <v>41555334.475248754</v>
      </c>
      <c r="Q115" s="362">
        <f t="shared" si="70"/>
        <v>-3623198.7647196827</v>
      </c>
      <c r="R115" s="362">
        <f t="shared" si="71"/>
        <v>-34206863.223537728</v>
      </c>
      <c r="S115" s="362">
        <f t="shared" si="82"/>
        <v>13941.130897624786</v>
      </c>
      <c r="T115" s="362">
        <f t="shared" si="83"/>
        <v>52802.203907558775</v>
      </c>
      <c r="U115" s="362">
        <f t="shared" si="74"/>
        <v>-20016.56684558688</v>
      </c>
      <c r="V115" s="362">
        <f t="shared" si="75"/>
        <v>-188977.7538452998</v>
      </c>
      <c r="W115" s="365">
        <f t="shared" si="76"/>
        <v>1.4930547648092185</v>
      </c>
      <c r="X115" s="366">
        <f t="shared" si="77"/>
        <v>5.6549631959944024</v>
      </c>
      <c r="Y115" s="367">
        <f t="shared" si="78"/>
        <v>13941.130897624786</v>
      </c>
      <c r="Z115" s="368">
        <f>IF(G115/M115/I115/'eTable 2. Prgm effect and costs'!$L$8/D115&gt;1,"&gt;100%",G115/M115/I115/'eTable 2. Prgm effect and costs'!$L$8/D115)</f>
        <v>0.81077154322879419</v>
      </c>
      <c r="AA115" s="368">
        <f t="shared" si="79"/>
        <v>0.36677760288921629</v>
      </c>
      <c r="AB115" s="401">
        <f>G115/M115/D115/('eTable 2. Prgm effect and costs'!$J$8)/('eTable 2. Prgm effect and costs'!$M$8)*$C$146</f>
        <v>10.201063583275737</v>
      </c>
      <c r="AC115" s="362">
        <f t="shared" si="80"/>
        <v>52802.203907558775</v>
      </c>
      <c r="AD115" s="370">
        <f>IF(H115/N115/I115/'eTable 2. Prgm effect and costs'!$L$8/D115&gt;1,"&gt;100%",H115/N115/I115/'eTable 2. Prgm effect and costs'!$L$8/D115)</f>
        <v>0.21406440216037662</v>
      </c>
      <c r="AE115" s="368">
        <f t="shared" si="81"/>
        <v>9.683865812017034E-2</v>
      </c>
      <c r="AF115" s="371">
        <f>H115/N115/D115/('eTable 2. Prgm effect and costs'!$J$8)/('eTable 2. Prgm effect and costs'!M$8)*$C$146</f>
        <v>2.6933414173093255</v>
      </c>
    </row>
    <row r="116" spans="1:32" ht="15" customHeight="1" x14ac:dyDescent="0.2">
      <c r="A116" s="512"/>
      <c r="B116" s="358" t="s">
        <v>13</v>
      </c>
      <c r="C116" s="359">
        <f>'eTable1. Data inputs'!AC14</f>
        <v>8.1462679071309392</v>
      </c>
      <c r="D116" s="360">
        <f>'eTable1. Data inputs'!AH14</f>
        <v>6038.164837647766</v>
      </c>
      <c r="E116" s="361">
        <f>'eTable1. Data inputs'!Q14</f>
        <v>7909.1823944081825</v>
      </c>
      <c r="F116" s="361">
        <f>'eTable1. Data inputs'!R14</f>
        <v>7909.1823944081825</v>
      </c>
      <c r="G116" s="362">
        <f t="shared" si="65"/>
        <v>47756947.028458253</v>
      </c>
      <c r="H116" s="362">
        <f t="shared" si="66"/>
        <v>47756947.028458253</v>
      </c>
      <c r="I116" s="363">
        <f>'eTable1. Data inputs'!X14</f>
        <v>0.42000000000000004</v>
      </c>
      <c r="J116" s="364">
        <f t="shared" si="67"/>
        <v>2536.0292318120619</v>
      </c>
      <c r="K116" s="364">
        <f>J116*'eTable 2. Prgm effect and costs'!$L$8</f>
        <v>1147.2513191530752</v>
      </c>
      <c r="L116" s="364">
        <f t="shared" si="68"/>
        <v>1388.7779126589867</v>
      </c>
      <c r="M116" s="361">
        <f>'eTable1. Data inputs'!T14</f>
        <v>59969.068949664936</v>
      </c>
      <c r="N116" s="361">
        <f>'eTable1. Data inputs'!U14</f>
        <v>220620.85303840754</v>
      </c>
      <c r="O116" s="361">
        <f t="shared" si="69"/>
        <v>83283718.400018513</v>
      </c>
      <c r="P116" s="361">
        <f t="shared" si="48"/>
        <v>306393367.7717247</v>
      </c>
      <c r="Q116" s="362">
        <f t="shared" si="70"/>
        <v>-35526771.371560261</v>
      </c>
      <c r="R116" s="362">
        <f t="shared" si="71"/>
        <v>-258636420.74326646</v>
      </c>
      <c r="S116" s="362">
        <f t="shared" si="82"/>
        <v>13792.885858422938</v>
      </c>
      <c r="T116" s="362">
        <f t="shared" si="83"/>
        <v>50742.796198833756</v>
      </c>
      <c r="U116" s="362">
        <f t="shared" si="74"/>
        <v>-25581.319408759802</v>
      </c>
      <c r="V116" s="362">
        <f t="shared" si="75"/>
        <v>-186233.10349750242</v>
      </c>
      <c r="W116" s="365">
        <f t="shared" si="76"/>
        <v>1.743907925068785</v>
      </c>
      <c r="X116" s="366">
        <f t="shared" si="77"/>
        <v>6.4156816303426103</v>
      </c>
      <c r="Y116" s="367">
        <f t="shared" si="78"/>
        <v>13792.885858422938</v>
      </c>
      <c r="Z116" s="368">
        <f>IF(G116/M116/I116/'eTable 2. Prgm effect and costs'!$L$8/D116&gt;1,"&gt;100%",G116/M116/I116/'eTable 2. Prgm effect and costs'!$L$8/D116)</f>
        <v>0.69414577363178598</v>
      </c>
      <c r="AA116" s="368">
        <f t="shared" si="79"/>
        <v>0.31401832616676018</v>
      </c>
      <c r="AB116" s="401">
        <f>G116/M116/D116/('eTable 2. Prgm effect and costs'!$J$8)/('eTable 2. Prgm effect and costs'!$M$8)*$C$146</f>
        <v>8.7336873525194196</v>
      </c>
      <c r="AC116" s="362">
        <f t="shared" si="80"/>
        <v>50742.796198833756</v>
      </c>
      <c r="AD116" s="370">
        <f>IF(H116/N116/I116/'eTable 2. Prgm effect and costs'!$L$8/D116&gt;1,"&gt;100%",H116/N116/I116/'eTable 2. Prgm effect and costs'!$L$8/D116)</f>
        <v>0.18868241685565532</v>
      </c>
      <c r="AE116" s="368">
        <f t="shared" si="81"/>
        <v>8.5356331434701185E-2</v>
      </c>
      <c r="AF116" s="371">
        <f>H116/N116/D116/('eTable 2. Prgm effect and costs'!$J$8)/('eTable 2. Prgm effect and costs'!M$8)*$C$146</f>
        <v>2.373987280961491</v>
      </c>
    </row>
    <row r="117" spans="1:32" ht="15" customHeight="1" x14ac:dyDescent="0.2">
      <c r="A117" s="512"/>
      <c r="B117" s="358" t="s">
        <v>14</v>
      </c>
      <c r="C117" s="359">
        <f>'eTable1. Data inputs'!AC15</f>
        <v>14.608390879405409</v>
      </c>
      <c r="D117" s="360">
        <f>'eTable1. Data inputs'!AH15</f>
        <v>2896.6464046947981</v>
      </c>
      <c r="E117" s="361">
        <f>'eTable1. Data inputs'!Q15</f>
        <v>7058.7654629399149</v>
      </c>
      <c r="F117" s="361">
        <f>'eTable1. Data inputs'!R15</f>
        <v>7058.7654629399149</v>
      </c>
      <c r="G117" s="362">
        <f t="shared" si="65"/>
        <v>20446747.599808715</v>
      </c>
      <c r="H117" s="362">
        <f t="shared" si="66"/>
        <v>20446747.599808715</v>
      </c>
      <c r="I117" s="363">
        <f>'eTable1. Data inputs'!X15</f>
        <v>0.42000000000000004</v>
      </c>
      <c r="J117" s="364">
        <f t="shared" si="67"/>
        <v>1216.5914899718152</v>
      </c>
      <c r="K117" s="364">
        <f>J117*'eTable 2. Prgm effect and costs'!$L$8</f>
        <v>550.36281689201144</v>
      </c>
      <c r="L117" s="364">
        <f t="shared" si="68"/>
        <v>666.2286730798038</v>
      </c>
      <c r="M117" s="361">
        <f>'eTable1. Data inputs'!T15</f>
        <v>55375.612555857777</v>
      </c>
      <c r="N117" s="361">
        <f>'eTable1. Data inputs'!U15</f>
        <v>195644.60020726454</v>
      </c>
      <c r="O117" s="361">
        <f t="shared" si="69"/>
        <v>36892820.874070451</v>
      </c>
      <c r="P117" s="361">
        <f t="shared" si="48"/>
        <v>130344042.39131455</v>
      </c>
      <c r="Q117" s="362">
        <f t="shared" si="70"/>
        <v>-16446073.274261735</v>
      </c>
      <c r="R117" s="362">
        <f t="shared" si="71"/>
        <v>-109897294.79150584</v>
      </c>
      <c r="S117" s="362">
        <f t="shared" si="82"/>
        <v>12736.390887847294</v>
      </c>
      <c r="T117" s="362">
        <f t="shared" si="83"/>
        <v>44998.258047670854</v>
      </c>
      <c r="U117" s="362">
        <f t="shared" si="74"/>
        <v>-24685.3279343799</v>
      </c>
      <c r="V117" s="362">
        <f t="shared" si="75"/>
        <v>-164954.31558578665</v>
      </c>
      <c r="W117" s="365">
        <f t="shared" si="76"/>
        <v>1.8043368850709338</v>
      </c>
      <c r="X117" s="366">
        <f t="shared" si="77"/>
        <v>6.3748056631037961</v>
      </c>
      <c r="Y117" s="367">
        <f t="shared" si="78"/>
        <v>12736.390887847294</v>
      </c>
      <c r="Z117" s="368">
        <f>IF(G117/M117/I117/'eTable 2. Prgm effect and costs'!$L$8/D117&gt;1,"&gt;100%",G117/M117/I117/'eTable 2. Prgm effect and costs'!$L$8/D117)</f>
        <v>0.67089817084900139</v>
      </c>
      <c r="AA117" s="368">
        <f t="shared" si="79"/>
        <v>0.30350155347931007</v>
      </c>
      <c r="AB117" s="401">
        <f>G117/M117/D117/('eTable 2. Prgm effect and costs'!$J$8)/('eTable 2. Prgm effect and costs'!$M$8)*$C$146</f>
        <v>8.4411878486499319</v>
      </c>
      <c r="AC117" s="362">
        <f t="shared" si="80"/>
        <v>44998.258047670854</v>
      </c>
      <c r="AD117" s="370">
        <f>IF(H117/N117/I117/'eTable 2. Prgm effect and costs'!$L$8/D117&gt;1,"&gt;100%",H117/N117/I117/'eTable 2. Prgm effect and costs'!$L$8/D117)</f>
        <v>0.18989226962568886</v>
      </c>
      <c r="AE117" s="368">
        <f t="shared" si="81"/>
        <v>8.5903645783049695E-2</v>
      </c>
      <c r="AF117" s="371">
        <f>H117/N117/D117/('eTable 2. Prgm effect and costs'!$J$8)/('eTable 2. Prgm effect and costs'!M$8)*$C$146</f>
        <v>2.3892095530510677</v>
      </c>
    </row>
    <row r="118" spans="1:32" ht="15" customHeight="1" x14ac:dyDescent="0.2">
      <c r="A118" s="512"/>
      <c r="B118" s="358" t="s">
        <v>15</v>
      </c>
      <c r="C118" s="359">
        <f>'eTable1. Data inputs'!AC16</f>
        <v>8.2443612050602972</v>
      </c>
      <c r="D118" s="360">
        <f>'eTable1. Data inputs'!AH16</f>
        <v>49001</v>
      </c>
      <c r="E118" s="361">
        <f>'eTable1. Data inputs'!Q16</f>
        <v>9498.0911595635607</v>
      </c>
      <c r="F118" s="361">
        <f>'eTable1. Data inputs'!R16</f>
        <v>9498.0911595635607</v>
      </c>
      <c r="G118" s="362">
        <f t="shared" si="65"/>
        <v>465415964.90977407</v>
      </c>
      <c r="H118" s="362">
        <f t="shared" si="66"/>
        <v>465415964.90977407</v>
      </c>
      <c r="I118" s="363">
        <f>'eTable1. Data inputs'!X16</f>
        <v>0.42000000000000004</v>
      </c>
      <c r="J118" s="364">
        <f t="shared" si="67"/>
        <v>20580.420000000002</v>
      </c>
      <c r="K118" s="364">
        <f>J118*'eTable 2. Prgm effect and costs'!$L$8</f>
        <v>9310.1899999999969</v>
      </c>
      <c r="L118" s="364">
        <f t="shared" si="68"/>
        <v>11270.230000000005</v>
      </c>
      <c r="M118" s="361">
        <f>'eTable1. Data inputs'!T16</f>
        <v>75761.672153068794</v>
      </c>
      <c r="N118" s="361">
        <f>'eTable1. Data inputs'!U16</f>
        <v>256406.60812720592</v>
      </c>
      <c r="O118" s="361">
        <f t="shared" si="69"/>
        <v>853851470.3496809</v>
      </c>
      <c r="P118" s="361">
        <f t="shared" si="48"/>
        <v>2889761447.1134815</v>
      </c>
      <c r="Q118" s="362">
        <f t="shared" si="70"/>
        <v>-388435505.43990684</v>
      </c>
      <c r="R118" s="362">
        <f t="shared" si="71"/>
        <v>-2424345482.2037077</v>
      </c>
      <c r="S118" s="362">
        <f t="shared" si="82"/>
        <v>17425.184595205832</v>
      </c>
      <c r="T118" s="362">
        <f t="shared" si="83"/>
        <v>58973.51986925739</v>
      </c>
      <c r="U118" s="362">
        <f t="shared" si="74"/>
        <v>-34465.623633227246</v>
      </c>
      <c r="V118" s="362">
        <f t="shared" si="75"/>
        <v>-215110.55960736441</v>
      </c>
      <c r="W118" s="365">
        <f t="shared" si="76"/>
        <v>1.8345985843334989</v>
      </c>
      <c r="X118" s="366">
        <f t="shared" si="77"/>
        <v>6.2089865088183922</v>
      </c>
      <c r="Y118" s="367">
        <f t="shared" si="78"/>
        <v>17425.184595205832</v>
      </c>
      <c r="Z118" s="368">
        <f>IF(G118/M118/I118/'eTable 2. Prgm effect and costs'!$L$8/D118&gt;1,"&gt;100%",G118/M118/I118/'eTable 2. Prgm effect and costs'!$L$8/D118)</f>
        <v>0.65983170712477857</v>
      </c>
      <c r="AA118" s="368">
        <f t="shared" si="79"/>
        <v>0.29849529608025682</v>
      </c>
      <c r="AB118" s="401">
        <f>G118/M118/D118/('eTable 2. Prgm effect and costs'!$J$8)/('eTable 2. Prgm effect and costs'!$M$8)*$C$146</f>
        <v>8.3019504752669917</v>
      </c>
      <c r="AC118" s="362">
        <f t="shared" si="80"/>
        <v>58973.51986925739</v>
      </c>
      <c r="AD118" s="370">
        <f>IF(H118/N118/I118/'eTable 2. Prgm effect and costs'!$L$8/D118&gt;1,"&gt;100%",H118/N118/I118/'eTable 2. Prgm effect and costs'!$L$8/D118)</f>
        <v>0.19496359253965348</v>
      </c>
      <c r="AE118" s="368">
        <f t="shared" si="81"/>
        <v>8.8197815672700353E-2</v>
      </c>
      <c r="AF118" s="371">
        <f>H118/N118/D118/('eTable 2. Prgm effect and costs'!$J$8)/('eTable 2. Prgm effect and costs'!M$8)*$C$146</f>
        <v>2.4530165378037103</v>
      </c>
    </row>
    <row r="119" spans="1:32" ht="15" customHeight="1" x14ac:dyDescent="0.2">
      <c r="A119" s="512"/>
      <c r="B119" s="358" t="s">
        <v>16</v>
      </c>
      <c r="C119" s="359">
        <f>'eTable1. Data inputs'!AC17</f>
        <v>8.2080437374589241</v>
      </c>
      <c r="D119" s="360">
        <f>'eTable1. Data inputs'!AH17</f>
        <v>4038</v>
      </c>
      <c r="E119" s="361">
        <f>'eTable1. Data inputs'!Q17</f>
        <v>8206.1443105738472</v>
      </c>
      <c r="F119" s="361">
        <f>'eTable1. Data inputs'!R17</f>
        <v>8206.1443105738472</v>
      </c>
      <c r="G119" s="362">
        <f t="shared" si="65"/>
        <v>33136410.726097196</v>
      </c>
      <c r="H119" s="362">
        <f t="shared" si="66"/>
        <v>33136410.726097196</v>
      </c>
      <c r="I119" s="363">
        <f>'eTable1. Data inputs'!X17</f>
        <v>0.42000000000000004</v>
      </c>
      <c r="J119" s="364">
        <f t="shared" si="67"/>
        <v>1695.9600000000003</v>
      </c>
      <c r="K119" s="364">
        <f>J119*'eTable 2. Prgm effect and costs'!$L$8</f>
        <v>767.2199999999998</v>
      </c>
      <c r="L119" s="364">
        <f t="shared" si="68"/>
        <v>928.74000000000046</v>
      </c>
      <c r="M119" s="361">
        <f>'eTable1. Data inputs'!T17</f>
        <v>62922.583182842551</v>
      </c>
      <c r="N119" s="361">
        <f>'eTable1. Data inputs'!U17</f>
        <v>228939.63137535178</v>
      </c>
      <c r="O119" s="361">
        <f t="shared" si="69"/>
        <v>58438719.905233219</v>
      </c>
      <c r="P119" s="361">
        <f t="shared" si="48"/>
        <v>212625393.24354431</v>
      </c>
      <c r="Q119" s="362">
        <f t="shared" si="70"/>
        <v>-25302309.179136023</v>
      </c>
      <c r="R119" s="362">
        <f t="shared" si="71"/>
        <v>-179488982.51744711</v>
      </c>
      <c r="S119" s="362">
        <f t="shared" si="82"/>
        <v>14472.194132053794</v>
      </c>
      <c r="T119" s="362">
        <f t="shared" si="83"/>
        <v>52656.115216330931</v>
      </c>
      <c r="U119" s="362">
        <f t="shared" si="74"/>
        <v>-27243.694875999754</v>
      </c>
      <c r="V119" s="362">
        <f t="shared" si="75"/>
        <v>-193260.74306850898</v>
      </c>
      <c r="W119" s="365">
        <f t="shared" si="76"/>
        <v>1.7635802618540311</v>
      </c>
      <c r="X119" s="366">
        <f t="shared" si="77"/>
        <v>6.4166694154381432</v>
      </c>
      <c r="Y119" s="367">
        <f t="shared" si="78"/>
        <v>14472.194132053794</v>
      </c>
      <c r="Z119" s="368">
        <f>IF(G119/M119/I119/'eTable 2. Prgm effect and costs'!$L$8/D119&gt;1,"&gt;100%",G119/M119/I119/'eTable 2. Prgm effect and costs'!$L$8/D119)</f>
        <v>0.68640273537472141</v>
      </c>
      <c r="AA119" s="368">
        <f t="shared" si="79"/>
        <v>0.31051552314570724</v>
      </c>
      <c r="AB119" s="401">
        <f>G119/M119/D119/('eTable 2. Prgm effect and costs'!$J$8)/('eTable 2. Prgm effect and costs'!$M$8)*$C$146</f>
        <v>8.6362650561306094</v>
      </c>
      <c r="AC119" s="362">
        <f t="shared" si="80"/>
        <v>52656.115216330931</v>
      </c>
      <c r="AD119" s="370">
        <f>IF(H119/N119/I119/'eTable 2. Prgm effect and costs'!$L$8/D119&gt;1,"&gt;100%",H119/N119/I119/'eTable 2. Prgm effect and costs'!$L$8/D119)</f>
        <v>0.18865337099602122</v>
      </c>
      <c r="AE119" s="368">
        <f t="shared" si="81"/>
        <v>8.5343191641057192E-2</v>
      </c>
      <c r="AF119" s="371">
        <f>H119/N119/D119/('eTable 2. Prgm effect and costs'!$J$8)/('eTable 2. Prgm effect and costs'!M$8)*$C$146</f>
        <v>2.373621828247428</v>
      </c>
    </row>
    <row r="120" spans="1:32" ht="15" customHeight="1" x14ac:dyDescent="0.2">
      <c r="A120" s="512"/>
      <c r="B120" s="358" t="s">
        <v>17</v>
      </c>
      <c r="C120" s="359">
        <f>'eTable1. Data inputs'!AC18</f>
        <v>9.2761142921154942</v>
      </c>
      <c r="D120" s="360">
        <f>'eTable1. Data inputs'!AH18</f>
        <v>2143.0613599847957</v>
      </c>
      <c r="E120" s="361">
        <f>'eTable1. Data inputs'!Q18</f>
        <v>8607.9550482227369</v>
      </c>
      <c r="F120" s="361">
        <f>'eTable1. Data inputs'!R18</f>
        <v>8607.9550482227369</v>
      </c>
      <c r="G120" s="362">
        <f t="shared" si="65"/>
        <v>18447375.852332205</v>
      </c>
      <c r="H120" s="362">
        <f t="shared" si="66"/>
        <v>18447375.852332205</v>
      </c>
      <c r="I120" s="363">
        <f>'eTable1. Data inputs'!X18</f>
        <v>0.42000000000000004</v>
      </c>
      <c r="J120" s="364">
        <f t="shared" si="67"/>
        <v>900.08577119361428</v>
      </c>
      <c r="K120" s="364">
        <f>J120*'eTable 2. Prgm effect and costs'!$L$8</f>
        <v>407.18165839711105</v>
      </c>
      <c r="L120" s="364">
        <f t="shared" si="68"/>
        <v>492.90411279650323</v>
      </c>
      <c r="M120" s="361">
        <f>'eTable1. Data inputs'!T18</f>
        <v>64731.785323180389</v>
      </c>
      <c r="N120" s="361">
        <f>'eTable1. Data inputs'!U18</f>
        <v>223183.75605657831</v>
      </c>
      <c r="O120" s="361">
        <f t="shared" si="69"/>
        <v>31906563.21445594</v>
      </c>
      <c r="P120" s="361">
        <f t="shared" si="48"/>
        <v>110008191.26965894</v>
      </c>
      <c r="Q120" s="362">
        <f t="shared" si="70"/>
        <v>-13459187.362123735</v>
      </c>
      <c r="R120" s="362">
        <f t="shared" si="71"/>
        <v>-91560815.417326733</v>
      </c>
      <c r="S120" s="362">
        <f t="shared" si="82"/>
        <v>14888.310624331496</v>
      </c>
      <c r="T120" s="362">
        <f t="shared" si="83"/>
        <v>51332.263893013034</v>
      </c>
      <c r="U120" s="362">
        <f t="shared" si="74"/>
        <v>-27305.893809168512</v>
      </c>
      <c r="V120" s="362">
        <f t="shared" si="75"/>
        <v>-185757.86454256644</v>
      </c>
      <c r="W120" s="365">
        <f t="shared" si="76"/>
        <v>1.7295990210131791</v>
      </c>
      <c r="X120" s="366">
        <f t="shared" si="77"/>
        <v>5.9633517607194619</v>
      </c>
      <c r="Y120" s="367">
        <f t="shared" si="78"/>
        <v>14888.310624331496</v>
      </c>
      <c r="Z120" s="368">
        <f>IF(G120/M120/I120/'eTable 2. Prgm effect and costs'!$L$8/D120&gt;1,"&gt;100%",G120/M120/I120/'eTable 2. Prgm effect and costs'!$L$8/D120)</f>
        <v>0.69988841406741908</v>
      </c>
      <c r="AA120" s="368">
        <f t="shared" si="79"/>
        <v>0.31661618731621333</v>
      </c>
      <c r="AB120" s="401">
        <f>G120/M120/D120/('eTable 2. Prgm effect and costs'!$J$8)/('eTable 2. Prgm effect and costs'!$M$8)*$C$146</f>
        <v>8.8059408013596379</v>
      </c>
      <c r="AC120" s="362">
        <f t="shared" si="80"/>
        <v>51332.263893013034</v>
      </c>
      <c r="AD120" s="370">
        <f>IF(H120/N120/I120/'eTable 2. Prgm effect and costs'!$L$8/D120&gt;1,"&gt;100%",H120/N120/I120/'eTable 2. Prgm effect and costs'!$L$8/D120)</f>
        <v>0.20299428314177262</v>
      </c>
      <c r="AE120" s="368">
        <f t="shared" si="81"/>
        <v>9.1830747135563759E-2</v>
      </c>
      <c r="AF120" s="371">
        <f>H120/N120/D120/('eTable 2. Prgm effect and costs'!$J$8)/('eTable 2. Prgm effect and costs'!M$8)*$C$146</f>
        <v>2.5540580533008992</v>
      </c>
    </row>
    <row r="121" spans="1:32" ht="15" customHeight="1" x14ac:dyDescent="0.2">
      <c r="A121" s="512"/>
      <c r="B121" s="358" t="s">
        <v>18</v>
      </c>
      <c r="C121" s="359">
        <f>'eTable1. Data inputs'!AC19</f>
        <v>9.4076381178828647</v>
      </c>
      <c r="D121" s="360">
        <f>'eTable1. Data inputs'!AH19</f>
        <v>1093</v>
      </c>
      <c r="E121" s="361">
        <f>'eTable1. Data inputs'!Q19</f>
        <v>8399.1502105033414</v>
      </c>
      <c r="F121" s="361">
        <f>'eTable1. Data inputs'!R19</f>
        <v>8399.1502105033414</v>
      </c>
      <c r="G121" s="362">
        <f t="shared" si="65"/>
        <v>9180271.180080153</v>
      </c>
      <c r="H121" s="362">
        <f t="shared" si="66"/>
        <v>9180271.180080153</v>
      </c>
      <c r="I121" s="363">
        <f>'eTable1. Data inputs'!X19</f>
        <v>0.42000000000000004</v>
      </c>
      <c r="J121" s="364">
        <f t="shared" si="67"/>
        <v>459.06000000000006</v>
      </c>
      <c r="K121" s="364">
        <f>J121*'eTable 2. Prgm effect and costs'!$L$8</f>
        <v>207.66999999999996</v>
      </c>
      <c r="L121" s="364">
        <f t="shared" si="68"/>
        <v>251.3900000000001</v>
      </c>
      <c r="M121" s="361">
        <f>'eTable1. Data inputs'!T19</f>
        <v>59153.606543901347</v>
      </c>
      <c r="N121" s="361">
        <f>'eTable1. Data inputs'!U19</f>
        <v>217947.71079578114</v>
      </c>
      <c r="O121" s="361">
        <f t="shared" si="69"/>
        <v>14870625.149071366</v>
      </c>
      <c r="P121" s="361">
        <f t="shared" si="48"/>
        <v>54789875.016951442</v>
      </c>
      <c r="Q121" s="362">
        <f t="shared" si="70"/>
        <v>-5690353.9689912125</v>
      </c>
      <c r="R121" s="362">
        <f t="shared" si="71"/>
        <v>-45609603.836871289</v>
      </c>
      <c r="S121" s="362">
        <f t="shared" si="82"/>
        <v>13605.329505097316</v>
      </c>
      <c r="T121" s="362">
        <f t="shared" si="83"/>
        <v>50127.97348302968</v>
      </c>
      <c r="U121" s="362">
        <f t="shared" si="74"/>
        <v>-22635.562150408568</v>
      </c>
      <c r="V121" s="362">
        <f t="shared" si="75"/>
        <v>-181429.66640228836</v>
      </c>
      <c r="W121" s="365">
        <f t="shared" si="76"/>
        <v>1.61984595633062</v>
      </c>
      <c r="X121" s="366">
        <f t="shared" si="77"/>
        <v>5.9682196682639903</v>
      </c>
      <c r="Y121" s="367">
        <f t="shared" si="78"/>
        <v>13605.329505097316</v>
      </c>
      <c r="Z121" s="368">
        <f>IF(G121/M121/I121/'eTable 2. Prgm effect and costs'!$L$8/D121&gt;1,"&gt;100%",G121/M121/I121/'eTable 2. Prgm effect and costs'!$L$8/D121)</f>
        <v>0.747309527216796</v>
      </c>
      <c r="AA121" s="368">
        <f t="shared" si="79"/>
        <v>0.33806859564569325</v>
      </c>
      <c r="AB121" s="401">
        <f>G121/M121/D121/('eTable 2. Prgm effect and costs'!$J$8)/('eTable 2. Prgm effect and costs'!$M$8)*$C$146</f>
        <v>9.4025895052596908</v>
      </c>
      <c r="AC121" s="362">
        <f t="shared" si="80"/>
        <v>50127.97348302968</v>
      </c>
      <c r="AD121" s="370">
        <f>IF(H121/N121/I121/'eTable 2. Prgm effect and costs'!$L$8/D121&gt;1,"&gt;100%",H121/N121/I121/'eTable 2. Prgm effect and costs'!$L$8/D121)</f>
        <v>0.20282871326376414</v>
      </c>
      <c r="AE121" s="368">
        <f t="shared" si="81"/>
        <v>9.1755846476464689E-2</v>
      </c>
      <c r="AF121" s="371">
        <f>H121/N121/D121/('eTable 2. Prgm effect and costs'!$J$8)/('eTable 2. Prgm effect and costs'!M$8)*$C$146</f>
        <v>2.5519748661600272</v>
      </c>
    </row>
    <row r="122" spans="1:32" ht="15" customHeight="1" x14ac:dyDescent="0.2">
      <c r="A122" s="512"/>
      <c r="B122" s="358" t="s">
        <v>59</v>
      </c>
      <c r="C122" s="359">
        <f>'eTable1. Data inputs'!AC20</f>
        <v>18.389938460986418</v>
      </c>
      <c r="D122" s="360">
        <f>'eTable1. Data inputs'!AH20</f>
        <v>739</v>
      </c>
      <c r="E122" s="361">
        <f>'eTable1. Data inputs'!Q20</f>
        <v>9404.8428364331394</v>
      </c>
      <c r="F122" s="361">
        <f>'eTable1. Data inputs'!R20</f>
        <v>9404.8428364331394</v>
      </c>
      <c r="G122" s="362">
        <f t="shared" si="65"/>
        <v>6950178.85612409</v>
      </c>
      <c r="H122" s="362">
        <f t="shared" si="66"/>
        <v>6950178.85612409</v>
      </c>
      <c r="I122" s="363">
        <f>'eTable1. Data inputs'!X20</f>
        <v>0.42000000000000004</v>
      </c>
      <c r="J122" s="364">
        <f t="shared" si="67"/>
        <v>310.38000000000005</v>
      </c>
      <c r="K122" s="364">
        <f>J122*'eTable 2. Prgm effect and costs'!$L$8</f>
        <v>140.40999999999997</v>
      </c>
      <c r="L122" s="364">
        <f t="shared" si="68"/>
        <v>169.97000000000008</v>
      </c>
      <c r="M122" s="361">
        <f>'eTable1. Data inputs'!T20</f>
        <v>70449.85523909959</v>
      </c>
      <c r="N122" s="361">
        <f>'eTable1. Data inputs'!U20</f>
        <v>254622.71001910788</v>
      </c>
      <c r="O122" s="361">
        <f t="shared" si="69"/>
        <v>11974361.894989762</v>
      </c>
      <c r="P122" s="361">
        <f t="shared" si="48"/>
        <v>43278222.021947786</v>
      </c>
      <c r="Q122" s="362">
        <f t="shared" si="70"/>
        <v>-5024183.0388656724</v>
      </c>
      <c r="R122" s="362">
        <f t="shared" si="71"/>
        <v>-36328043.165823698</v>
      </c>
      <c r="S122" s="362">
        <f t="shared" si="82"/>
        <v>16203.466704992912</v>
      </c>
      <c r="T122" s="362">
        <f t="shared" si="83"/>
        <v>58563.223304394836</v>
      </c>
      <c r="U122" s="362">
        <f t="shared" si="74"/>
        <v>-29559.234211129435</v>
      </c>
      <c r="V122" s="362">
        <f t="shared" si="75"/>
        <v>-213732.08899113772</v>
      </c>
      <c r="W122" s="365">
        <f t="shared" si="76"/>
        <v>1.7228854311337121</v>
      </c>
      <c r="X122" s="366">
        <f t="shared" si="77"/>
        <v>6.2269220573818123</v>
      </c>
      <c r="Y122" s="367">
        <f t="shared" si="78"/>
        <v>16203.466704992912</v>
      </c>
      <c r="Z122" s="368">
        <f>IF(G122/M122/I122/'eTable 2. Prgm effect and costs'!$L$8/D122&gt;1,"&gt;100%",G122/M122/I122/'eTable 2. Prgm effect and costs'!$L$8/D122)</f>
        <v>0.70261567827694194</v>
      </c>
      <c r="AA122" s="368">
        <f t="shared" si="79"/>
        <v>0.31784994969671165</v>
      </c>
      <c r="AB122" s="401">
        <f>G122/M122/D122/('eTable 2. Prgm effect and costs'!$J$8)/('eTable 2. Prgm effect and costs'!$M$8)*$C$146</f>
        <v>8.8402550244500784</v>
      </c>
      <c r="AC122" s="362">
        <f t="shared" si="80"/>
        <v>58563.223304394836</v>
      </c>
      <c r="AD122" s="370">
        <f>IF(H122/N122/I122/'eTable 2. Prgm effect and costs'!$L$8/D122&gt;1,"&gt;100%",H122/N122/I122/'eTable 2. Prgm effect and costs'!$L$8/D122)</f>
        <v>0.19440203436534675</v>
      </c>
      <c r="AE122" s="368">
        <f t="shared" si="81"/>
        <v>8.7943777450990149E-2</v>
      </c>
      <c r="AF122" s="371">
        <f>H122/N122/D122/('eTable 2. Prgm effect and costs'!$J$8)/('eTable 2. Prgm effect and costs'!M$8)*$C$146</f>
        <v>2.4459510571641232</v>
      </c>
    </row>
    <row r="123" spans="1:32" ht="15" customHeight="1" x14ac:dyDescent="0.2">
      <c r="A123" s="512"/>
      <c r="B123" s="358" t="s">
        <v>19</v>
      </c>
      <c r="C123" s="359">
        <f>'eTable1. Data inputs'!AC21</f>
        <v>12.034001262580482</v>
      </c>
      <c r="D123" s="360">
        <f>'eTable1. Data inputs'!AH21</f>
        <v>26607</v>
      </c>
      <c r="E123" s="361">
        <f>'eTable1. Data inputs'!Q21</f>
        <v>7875.8329235070305</v>
      </c>
      <c r="F123" s="361">
        <f>'eTable1. Data inputs'!R21</f>
        <v>7875.8329235070305</v>
      </c>
      <c r="G123" s="362">
        <f t="shared" si="65"/>
        <v>209552286.59575155</v>
      </c>
      <c r="H123" s="362">
        <f t="shared" si="66"/>
        <v>209552286.59575155</v>
      </c>
      <c r="I123" s="363">
        <f>'eTable1. Data inputs'!X21</f>
        <v>0.42000000000000004</v>
      </c>
      <c r="J123" s="364">
        <f t="shared" si="67"/>
        <v>11174.94</v>
      </c>
      <c r="K123" s="364">
        <f>J123*'eTable 2. Prgm effect and costs'!$L$8</f>
        <v>5055.3299999999981</v>
      </c>
      <c r="L123" s="364">
        <f t="shared" si="68"/>
        <v>6119.6100000000024</v>
      </c>
      <c r="M123" s="361">
        <f>'eTable1. Data inputs'!T21</f>
        <v>58996.049822022171</v>
      </c>
      <c r="N123" s="361">
        <f>'eTable1. Data inputs'!U21</f>
        <v>215652.04710131368</v>
      </c>
      <c r="O123" s="361">
        <f t="shared" si="69"/>
        <v>361032816.45134526</v>
      </c>
      <c r="P123" s="361">
        <f t="shared" si="48"/>
        <v>1319706423.9616709</v>
      </c>
      <c r="Q123" s="362">
        <f t="shared" si="70"/>
        <v>-151480529.85559371</v>
      </c>
      <c r="R123" s="362">
        <f t="shared" si="71"/>
        <v>-1110154137.3659194</v>
      </c>
      <c r="S123" s="362">
        <f t="shared" si="82"/>
        <v>13569.091459065106</v>
      </c>
      <c r="T123" s="362">
        <f t="shared" si="83"/>
        <v>49599.97083330217</v>
      </c>
      <c r="U123" s="362">
        <f t="shared" si="74"/>
        <v>-24753.297980687275</v>
      </c>
      <c r="V123" s="362">
        <f t="shared" si="75"/>
        <v>-181409.2952599788</v>
      </c>
      <c r="W123" s="365">
        <f t="shared" si="76"/>
        <v>1.7228770075308966</v>
      </c>
      <c r="X123" s="366">
        <f t="shared" si="77"/>
        <v>6.2977428946290797</v>
      </c>
      <c r="Y123" s="367">
        <f t="shared" si="78"/>
        <v>13569.091459065106</v>
      </c>
      <c r="Z123" s="368">
        <f>IF(G123/M123/I123/'eTable 2. Prgm effect and costs'!$L$8/D123&gt;1,"&gt;100%",G123/M123/I123/'eTable 2. Prgm effect and costs'!$L$8/D123)</f>
        <v>0.70261911355141582</v>
      </c>
      <c r="AA123" s="368">
        <f t="shared" si="79"/>
        <v>0.31785150374944993</v>
      </c>
      <c r="AB123" s="401">
        <f>G123/M123/D123/('eTable 2. Prgm effect and costs'!$J$8)/('eTable 2. Prgm effect and costs'!$M$8)*$C$146</f>
        <v>8.8402982468024494</v>
      </c>
      <c r="AC123" s="362">
        <f t="shared" si="80"/>
        <v>49599.97083330217</v>
      </c>
      <c r="AD123" s="370">
        <f>IF(H123/N123/I123/'eTable 2. Prgm effect and costs'!$L$8/D123&gt;1,"&gt;100%",H123/N123/I123/'eTable 2. Prgm effect and costs'!$L$8/D123)</f>
        <v>0.19221589957599741</v>
      </c>
      <c r="AE123" s="368">
        <f t="shared" si="81"/>
        <v>8.6954811712951191E-2</v>
      </c>
      <c r="AF123" s="371">
        <f>H123/N123/D123/('eTable 2. Prgm effect and costs'!$J$8)/('eTable 2. Prgm effect and costs'!M$8)*$C$146</f>
        <v>2.4184452817406878</v>
      </c>
    </row>
    <row r="124" spans="1:32" ht="15" customHeight="1" x14ac:dyDescent="0.2">
      <c r="A124" s="512"/>
      <c r="B124" s="358" t="s">
        <v>20</v>
      </c>
      <c r="C124" s="359">
        <f>'eTable1. Data inputs'!AC22</f>
        <v>7.656316461080392</v>
      </c>
      <c r="D124" s="360">
        <f>'eTable1. Data inputs'!AH22</f>
        <v>14506</v>
      </c>
      <c r="E124" s="361">
        <f>'eTable1. Data inputs'!Q22</f>
        <v>7616.3301678574389</v>
      </c>
      <c r="F124" s="361">
        <f>'eTable1. Data inputs'!R22</f>
        <v>7616.3301678574389</v>
      </c>
      <c r="G124" s="362">
        <f t="shared" si="65"/>
        <v>110482485.41494001</v>
      </c>
      <c r="H124" s="362">
        <f t="shared" si="66"/>
        <v>110482485.41494001</v>
      </c>
      <c r="I124" s="363">
        <f>'eTable1. Data inputs'!X22</f>
        <v>0.42000000000000004</v>
      </c>
      <c r="J124" s="364">
        <f t="shared" si="67"/>
        <v>6092.52</v>
      </c>
      <c r="K124" s="364">
        <f>J124*'eTable 2. Prgm effect and costs'!$L$8</f>
        <v>2756.1399999999994</v>
      </c>
      <c r="L124" s="364">
        <f t="shared" si="68"/>
        <v>3336.380000000001</v>
      </c>
      <c r="M124" s="361">
        <f>'eTable1. Data inputs'!T22</f>
        <v>55910.21127541153</v>
      </c>
      <c r="N124" s="361">
        <f>'eTable1. Data inputs'!U22</f>
        <v>206305.09980129771</v>
      </c>
      <c r="O124" s="361">
        <f t="shared" si="69"/>
        <v>186537710.69505757</v>
      </c>
      <c r="P124" s="361">
        <f t="shared" si="48"/>
        <v>688312208.87505388</v>
      </c>
      <c r="Q124" s="362">
        <f t="shared" si="70"/>
        <v>-76055225.280117556</v>
      </c>
      <c r="R124" s="362">
        <f t="shared" si="71"/>
        <v>-577829723.46011388</v>
      </c>
      <c r="S124" s="362">
        <f t="shared" si="82"/>
        <v>12859.348593344655</v>
      </c>
      <c r="T124" s="362">
        <f t="shared" si="83"/>
        <v>47450.17295429849</v>
      </c>
      <c r="U124" s="362">
        <f t="shared" si="74"/>
        <v>-22795.732284727019</v>
      </c>
      <c r="V124" s="362">
        <f t="shared" si="75"/>
        <v>-173190.62081061321</v>
      </c>
      <c r="W124" s="365">
        <f t="shared" si="76"/>
        <v>1.6883916938913557</v>
      </c>
      <c r="X124" s="366">
        <f t="shared" si="77"/>
        <v>6.2300572465396105</v>
      </c>
      <c r="Y124" s="367">
        <f t="shared" si="78"/>
        <v>12859.348593344655</v>
      </c>
      <c r="Z124" s="368">
        <f>IF(G124/M124/I124/'eTable 2. Prgm effect and costs'!$L$8/D124&gt;1,"&gt;100%",G124/M124/I124/'eTable 2. Prgm effect and costs'!$L$8/D124)</f>
        <v>0.71697007286235137</v>
      </c>
      <c r="AA124" s="368">
        <f t="shared" si="79"/>
        <v>0.32434360439011128</v>
      </c>
      <c r="AB124" s="401">
        <f>G124/M124/D124/('eTable 2. Prgm effect and costs'!$J$8)/('eTable 2. Prgm effect and costs'!$M$8)*$C$146</f>
        <v>9.0208608844955034</v>
      </c>
      <c r="AC124" s="362">
        <f t="shared" si="80"/>
        <v>47450.17295429849</v>
      </c>
      <c r="AD124" s="370">
        <f>IF(H124/N124/I124/'eTable 2. Prgm effect and costs'!$L$8/D124&gt;1,"&gt;100%",H124/N124/I124/'eTable 2. Prgm effect and costs'!$L$8/D124)</f>
        <v>0.19430420426101905</v>
      </c>
      <c r="AE124" s="368">
        <f t="shared" si="81"/>
        <v>8.789952097522287E-2</v>
      </c>
      <c r="AF124" s="371">
        <f>H124/N124/D124/('eTable 2. Prgm effect and costs'!$J$8)/('eTable 2. Prgm effect and costs'!M$8)*$C$146</f>
        <v>2.4447201665107205</v>
      </c>
    </row>
    <row r="125" spans="1:32" ht="15" customHeight="1" x14ac:dyDescent="0.2">
      <c r="A125" s="512"/>
      <c r="B125" s="358" t="s">
        <v>21</v>
      </c>
      <c r="C125" s="359">
        <f>'eTable1. Data inputs'!AC23</f>
        <v>4.3089700780431288</v>
      </c>
      <c r="D125" s="360">
        <f>'eTable1. Data inputs'!AH23</f>
        <v>1046.741698258516</v>
      </c>
      <c r="E125" s="361">
        <f>'eTable1. Data inputs'!Q23</f>
        <v>9429.0800537698633</v>
      </c>
      <c r="F125" s="361">
        <f>'eTable1. Data inputs'!R23</f>
        <v>9429.0800537698633</v>
      </c>
      <c r="G125" s="362">
        <f t="shared" si="65"/>
        <v>9869811.268498566</v>
      </c>
      <c r="H125" s="362">
        <f t="shared" si="66"/>
        <v>9869811.268498566</v>
      </c>
      <c r="I125" s="363">
        <f>'eTable1. Data inputs'!X23</f>
        <v>0.42000000000000004</v>
      </c>
      <c r="J125" s="364">
        <f t="shared" si="67"/>
        <v>439.63151326857673</v>
      </c>
      <c r="K125" s="364">
        <f>J125*'eTable 2. Prgm effect and costs'!$L$8</f>
        <v>198.88092266911798</v>
      </c>
      <c r="L125" s="364">
        <f t="shared" si="68"/>
        <v>240.75059059945875</v>
      </c>
      <c r="M125" s="361">
        <f>'eTable1. Data inputs'!T23</f>
        <v>72438.080047752272</v>
      </c>
      <c r="N125" s="361">
        <f>'eTable1. Data inputs'!U23</f>
        <v>259296.01936202327</v>
      </c>
      <c r="O125" s="361">
        <f t="shared" si="69"/>
        <v>17439510.553387228</v>
      </c>
      <c r="P125" s="361">
        <f t="shared" ref="P125:P164" si="84">L125*N125</f>
        <v>62425669.80149579</v>
      </c>
      <c r="Q125" s="362">
        <f t="shared" si="70"/>
        <v>-7569699.2848886624</v>
      </c>
      <c r="R125" s="362">
        <f t="shared" si="71"/>
        <v>-52555858.532997221</v>
      </c>
      <c r="S125" s="362">
        <f t="shared" si="82"/>
        <v>16660.758410983028</v>
      </c>
      <c r="T125" s="362">
        <f t="shared" si="83"/>
        <v>59638.084453265372</v>
      </c>
      <c r="U125" s="362">
        <f t="shared" si="74"/>
        <v>-31442.079813970271</v>
      </c>
      <c r="V125" s="362">
        <f t="shared" si="75"/>
        <v>-218300.01912824126</v>
      </c>
      <c r="W125" s="365">
        <f t="shared" si="76"/>
        <v>1.7669548159496058</v>
      </c>
      <c r="X125" s="366">
        <f t="shared" si="77"/>
        <v>6.3249101835148087</v>
      </c>
      <c r="Y125" s="367">
        <f t="shared" si="78"/>
        <v>16660.758410983028</v>
      </c>
      <c r="Z125" s="368">
        <f>IF(G125/M125/I125/'eTable 2. Prgm effect and costs'!$L$8/D125&gt;1,"&gt;100%",G125/M125/I125/'eTable 2. Prgm effect and costs'!$L$8/D125)</f>
        <v>0.6850918341898331</v>
      </c>
      <c r="AA125" s="368">
        <f t="shared" si="79"/>
        <v>0.3099224964192101</v>
      </c>
      <c r="AB125" s="401">
        <f>G125/M125/D125/('eTable 2. Prgm effect and costs'!$J$8)/('eTable 2. Prgm effect and costs'!$M$8)*$C$146</f>
        <v>8.6197714008585162</v>
      </c>
      <c r="AC125" s="362">
        <f t="shared" si="80"/>
        <v>59638.084453265372</v>
      </c>
      <c r="AD125" s="370">
        <f>IF(H125/N125/I125/'eTable 2. Prgm effect and costs'!$L$8/D125&gt;1,"&gt;100%",H125/N125/I125/'eTable 2. Prgm effect and costs'!$L$8/D125)</f>
        <v>0.19139027759549532</v>
      </c>
      <c r="AE125" s="368">
        <f t="shared" si="81"/>
        <v>8.6581316055104995E-2</v>
      </c>
      <c r="AF125" s="371">
        <f>H125/N125/D125/('eTable 2. Prgm effect and costs'!$J$8)/('eTable 2. Prgm effect and costs'!M$8)*$C$146</f>
        <v>2.4080573711274074</v>
      </c>
    </row>
    <row r="126" spans="1:32" ht="15" customHeight="1" x14ac:dyDescent="0.2">
      <c r="A126" s="512"/>
      <c r="B126" s="358" t="s">
        <v>22</v>
      </c>
      <c r="C126" s="359">
        <f>'eTable1. Data inputs'!AC24</f>
        <v>3.9132172770646663</v>
      </c>
      <c r="D126" s="360">
        <f>'eTable1. Data inputs'!AH24</f>
        <v>1710</v>
      </c>
      <c r="E126" s="361">
        <f>'eTable1. Data inputs'!Q24</f>
        <v>7677.0691276786592</v>
      </c>
      <c r="F126" s="361">
        <f>'eTable1. Data inputs'!R24</f>
        <v>7677.0691276786592</v>
      </c>
      <c r="G126" s="362">
        <f t="shared" si="65"/>
        <v>13127788.208330506</v>
      </c>
      <c r="H126" s="362">
        <f t="shared" si="66"/>
        <v>13127788.208330506</v>
      </c>
      <c r="I126" s="363">
        <f>'eTable1. Data inputs'!X24</f>
        <v>0.42000000000000004</v>
      </c>
      <c r="J126" s="364">
        <f t="shared" si="67"/>
        <v>718.2</v>
      </c>
      <c r="K126" s="364">
        <f>J126*'eTable 2. Prgm effect and costs'!$L$8</f>
        <v>324.89999999999992</v>
      </c>
      <c r="L126" s="364">
        <f t="shared" si="68"/>
        <v>393.30000000000013</v>
      </c>
      <c r="M126" s="361">
        <f>'eTable1. Data inputs'!T24</f>
        <v>56427.286861467575</v>
      </c>
      <c r="N126" s="361">
        <f>'eTable1. Data inputs'!U24</f>
        <v>205287.38896030362</v>
      </c>
      <c r="O126" s="361">
        <f t="shared" si="69"/>
        <v>22192851.922615204</v>
      </c>
      <c r="P126" s="361">
        <f t="shared" si="84"/>
        <v>80739530.078087434</v>
      </c>
      <c r="Q126" s="362">
        <f t="shared" si="70"/>
        <v>-9065063.7142846975</v>
      </c>
      <c r="R126" s="362">
        <f t="shared" si="71"/>
        <v>-67611741.869756922</v>
      </c>
      <c r="S126" s="362">
        <f t="shared" si="82"/>
        <v>12978.275978137546</v>
      </c>
      <c r="T126" s="362">
        <f t="shared" si="83"/>
        <v>47216.099460869846</v>
      </c>
      <c r="U126" s="362">
        <f t="shared" si="74"/>
        <v>-23048.725436777764</v>
      </c>
      <c r="V126" s="362">
        <f t="shared" si="75"/>
        <v>-171908.82753561379</v>
      </c>
      <c r="W126" s="365">
        <f t="shared" si="76"/>
        <v>1.690524829501155</v>
      </c>
      <c r="X126" s="366">
        <f t="shared" si="77"/>
        <v>6.1502767105012035</v>
      </c>
      <c r="Y126" s="367">
        <f t="shared" si="78"/>
        <v>12978.275978137546</v>
      </c>
      <c r="Z126" s="368">
        <f>IF(G126/M126/I126/'eTable 2. Prgm effect and costs'!$L$8/D126&gt;1,"&gt;100%",G126/M126/I126/'eTable 2. Prgm effect and costs'!$L$8/D126)</f>
        <v>0.71606538671584019</v>
      </c>
      <c r="AA126" s="368">
        <f t="shared" si="79"/>
        <v>0.32393434160954659</v>
      </c>
      <c r="AB126" s="401">
        <f>G126/M126/D126/('eTable 2. Prgm effect and costs'!$J$8)/('eTable 2. Prgm effect and costs'!$M$8)*$C$146</f>
        <v>9.0094781947840215</v>
      </c>
      <c r="AC126" s="362">
        <f t="shared" si="80"/>
        <v>47216.099460869846</v>
      </c>
      <c r="AD126" s="370">
        <f>IF(H126/N126/I126/'eTable 2. Prgm effect and costs'!$L$8/D126&gt;1,"&gt;100%",H126/N126/I126/'eTable 2. Prgm effect and costs'!$L$8/D126)</f>
        <v>0.1968246914358468</v>
      </c>
      <c r="AE126" s="368">
        <f t="shared" si="81"/>
        <v>8.9039741363835426E-2</v>
      </c>
      <c r="AF126" s="371">
        <f>H126/N126/D126/('eTable 2. Prgm effect and costs'!$J$8)/('eTable 2. Prgm effect and costs'!M$8)*$C$146</f>
        <v>2.4764327372662942</v>
      </c>
    </row>
    <row r="127" spans="1:32" ht="15" customHeight="1" x14ac:dyDescent="0.2">
      <c r="A127" s="512"/>
      <c r="B127" s="358" t="s">
        <v>23</v>
      </c>
      <c r="C127" s="359">
        <f>'eTable1. Data inputs'!AC25</f>
        <v>9.8299643403729764</v>
      </c>
      <c r="D127" s="360">
        <f>'eTable1. Data inputs'!AH25</f>
        <v>15108</v>
      </c>
      <c r="E127" s="361">
        <f>'eTable1. Data inputs'!Q25</f>
        <v>8032.4498270429958</v>
      </c>
      <c r="F127" s="361">
        <f>'eTable1. Data inputs'!R25</f>
        <v>8032.4498270429958</v>
      </c>
      <c r="G127" s="362">
        <f t="shared" si="65"/>
        <v>121354251.98696558</v>
      </c>
      <c r="H127" s="362">
        <f t="shared" si="66"/>
        <v>121354251.98696558</v>
      </c>
      <c r="I127" s="363">
        <f>'eTable1. Data inputs'!X25</f>
        <v>0.42000000000000004</v>
      </c>
      <c r="J127" s="364">
        <f t="shared" si="67"/>
        <v>6345.3600000000006</v>
      </c>
      <c r="K127" s="364">
        <f>J127*'eTable 2. Prgm effect and costs'!$L$8</f>
        <v>2870.5199999999991</v>
      </c>
      <c r="L127" s="364">
        <f t="shared" si="68"/>
        <v>3474.8400000000015</v>
      </c>
      <c r="M127" s="361">
        <f>'eTable1. Data inputs'!T25</f>
        <v>63180.465567103936</v>
      </c>
      <c r="N127" s="361">
        <f>'eTable1. Data inputs'!U25</f>
        <v>223128.41543414356</v>
      </c>
      <c r="O127" s="361">
        <f t="shared" si="69"/>
        <v>219542008.97119555</v>
      </c>
      <c r="P127" s="361">
        <f t="shared" si="84"/>
        <v>775335543.08717978</v>
      </c>
      <c r="Q127" s="362">
        <f t="shared" si="70"/>
        <v>-98187756.984229967</v>
      </c>
      <c r="R127" s="362">
        <f t="shared" si="71"/>
        <v>-653981291.10021424</v>
      </c>
      <c r="S127" s="362">
        <f t="shared" si="82"/>
        <v>14531.507080433912</v>
      </c>
      <c r="T127" s="362">
        <f t="shared" si="83"/>
        <v>51319.535549853041</v>
      </c>
      <c r="U127" s="362">
        <f t="shared" si="74"/>
        <v>-28256.770666917015</v>
      </c>
      <c r="V127" s="362">
        <f t="shared" si="75"/>
        <v>-188204.72053395666</v>
      </c>
      <c r="W127" s="365">
        <f t="shared" si="76"/>
        <v>1.8091002612316882</v>
      </c>
      <c r="X127" s="366">
        <f t="shared" si="77"/>
        <v>6.3890265927431784</v>
      </c>
      <c r="Y127" s="367">
        <f t="shared" si="78"/>
        <v>14531.507080433912</v>
      </c>
      <c r="Z127" s="368">
        <f>IF(G127/M127/I127/'eTable 2. Prgm effect and costs'!$L$8/D127&gt;1,"&gt;100%",G127/M127/I127/'eTable 2. Prgm effect and costs'!$L$8/D127)</f>
        <v>0.66913169033833042</v>
      </c>
      <c r="AA127" s="368">
        <f t="shared" si="79"/>
        <v>0.30270243134353031</v>
      </c>
      <c r="AB127" s="401">
        <f>G127/M127/D127/('eTable 2. Prgm effect and costs'!$J$8)/('eTable 2. Prgm effect and costs'!$M$8)*$C$146</f>
        <v>8.4189621302481612</v>
      </c>
      <c r="AC127" s="362">
        <f t="shared" si="80"/>
        <v>51319.535549853041</v>
      </c>
      <c r="AD127" s="370">
        <f>IF(H127/N127/I127/'eTable 2. Prgm effect and costs'!$L$8/D127&gt;1,"&gt;100%",H127/N127/I127/'eTable 2. Prgm effect and costs'!$L$8/D127)</f>
        <v>0.18946960044968689</v>
      </c>
      <c r="AE127" s="368">
        <f t="shared" si="81"/>
        <v>8.5712438298667856E-2</v>
      </c>
      <c r="AF127" s="371">
        <f>H127/N127/D127/('eTable 2. Prgm effect and costs'!$J$8)/('eTable 2. Prgm effect and costs'!M$8)*$C$146</f>
        <v>2.3838915628291661</v>
      </c>
    </row>
    <row r="128" spans="1:32" ht="15" customHeight="1" x14ac:dyDescent="0.2">
      <c r="A128" s="512"/>
      <c r="B128" s="358" t="s">
        <v>24</v>
      </c>
      <c r="C128" s="359">
        <f>'eTable1. Data inputs'!AC26</f>
        <v>13.716664344301831</v>
      </c>
      <c r="D128" s="360">
        <f>'eTable1. Data inputs'!AH26</f>
        <v>9411</v>
      </c>
      <c r="E128" s="361">
        <f>'eTable1. Data inputs'!Q26</f>
        <v>7394.2030737450305</v>
      </c>
      <c r="F128" s="361">
        <f>'eTable1. Data inputs'!R26</f>
        <v>7394.2030737450305</v>
      </c>
      <c r="G128" s="362">
        <f t="shared" si="65"/>
        <v>69586845.127014488</v>
      </c>
      <c r="H128" s="362">
        <f t="shared" si="66"/>
        <v>69586845.127014488</v>
      </c>
      <c r="I128" s="363">
        <f>'eTable1. Data inputs'!X26</f>
        <v>0.42000000000000004</v>
      </c>
      <c r="J128" s="364">
        <f t="shared" si="67"/>
        <v>3952.6200000000003</v>
      </c>
      <c r="K128" s="364">
        <f>J128*'eTable 2. Prgm effect and costs'!$L$8</f>
        <v>1788.0899999999995</v>
      </c>
      <c r="L128" s="364">
        <f t="shared" si="68"/>
        <v>2164.5300000000007</v>
      </c>
      <c r="M128" s="361">
        <f>'eTable1. Data inputs'!T26</f>
        <v>55875.324357740494</v>
      </c>
      <c r="N128" s="361">
        <f>'eTable1. Data inputs'!U26</f>
        <v>199493.37713964912</v>
      </c>
      <c r="O128" s="361">
        <f t="shared" si="69"/>
        <v>120943815.83206007</v>
      </c>
      <c r="P128" s="361">
        <f t="shared" si="84"/>
        <v>431809399.62008482</v>
      </c>
      <c r="Q128" s="362">
        <f t="shared" si="70"/>
        <v>-51356970.705045581</v>
      </c>
      <c r="R128" s="362">
        <f t="shared" si="71"/>
        <v>-362222554.49307036</v>
      </c>
      <c r="S128" s="362">
        <f t="shared" si="82"/>
        <v>12851.324602280318</v>
      </c>
      <c r="T128" s="362">
        <f t="shared" si="83"/>
        <v>45883.47674211931</v>
      </c>
      <c r="U128" s="362">
        <f t="shared" si="74"/>
        <v>-23726.61534145776</v>
      </c>
      <c r="V128" s="362">
        <f t="shared" si="75"/>
        <v>-167344.6681233664</v>
      </c>
      <c r="W128" s="365">
        <f t="shared" si="76"/>
        <v>1.7380270022488511</v>
      </c>
      <c r="X128" s="366">
        <f t="shared" si="77"/>
        <v>6.2053308902267075</v>
      </c>
      <c r="Y128" s="367">
        <f t="shared" si="78"/>
        <v>12851.324602280318</v>
      </c>
      <c r="Z128" s="368">
        <f>IF(G128/M128/I128/'eTable 2. Prgm effect and costs'!$L$8/D128&gt;1,"&gt;100%",G128/M128/I128/'eTable 2. Prgm effect and costs'!$L$8/D128)</f>
        <v>0.69649453905098246</v>
      </c>
      <c r="AA128" s="368">
        <f t="shared" si="79"/>
        <v>0.31508086290401577</v>
      </c>
      <c r="AB128" s="401">
        <f>G128/M128/D128/('eTable 2. Prgm effect and costs'!$J$8)/('eTable 2. Prgm effect and costs'!$M$8)*$C$146</f>
        <v>8.7632393336952852</v>
      </c>
      <c r="AC128" s="362">
        <f t="shared" si="80"/>
        <v>45883.47674211931</v>
      </c>
      <c r="AD128" s="370">
        <f>IF(H128/N128/I128/'eTable 2. Prgm effect and costs'!$L$8/D128&gt;1,"&gt;100%",H128/N128/I128/'eTable 2. Prgm effect and costs'!$L$8/D128)</f>
        <v>0.19507844741946526</v>
      </c>
      <c r="AE128" s="368">
        <f t="shared" si="81"/>
        <v>8.8249773832615203E-2</v>
      </c>
      <c r="AF128" s="371">
        <f>H128/N128/D128/('eTable 2. Prgm effect and costs'!$J$8)/('eTable 2. Prgm effect and costs'!M$8)*$C$146</f>
        <v>2.4544616328389202</v>
      </c>
    </row>
    <row r="129" spans="1:32" ht="15" customHeight="1" x14ac:dyDescent="0.2">
      <c r="A129" s="512"/>
      <c r="B129" s="358" t="s">
        <v>25</v>
      </c>
      <c r="C129" s="359">
        <f>'eTable1. Data inputs'!AC27</f>
        <v>15.669196941571643</v>
      </c>
      <c r="D129" s="360">
        <f>'eTable1. Data inputs'!AH27</f>
        <v>3418</v>
      </c>
      <c r="E129" s="361">
        <f>'eTable1. Data inputs'!Q27</f>
        <v>7085.0912650617756</v>
      </c>
      <c r="F129" s="361">
        <f>'eTable1. Data inputs'!R27</f>
        <v>7085.0912650617756</v>
      </c>
      <c r="G129" s="362">
        <f t="shared" si="65"/>
        <v>24216841.943981148</v>
      </c>
      <c r="H129" s="362">
        <f t="shared" si="66"/>
        <v>24216841.943981148</v>
      </c>
      <c r="I129" s="363">
        <f>'eTable1. Data inputs'!X27</f>
        <v>0.42000000000000004</v>
      </c>
      <c r="J129" s="364">
        <f t="shared" si="67"/>
        <v>1435.5600000000002</v>
      </c>
      <c r="K129" s="364">
        <f>J129*'eTable 2. Prgm effect and costs'!$L$8</f>
        <v>649.41999999999985</v>
      </c>
      <c r="L129" s="364">
        <f t="shared" si="68"/>
        <v>786.14000000000033</v>
      </c>
      <c r="M129" s="361">
        <f>'eTable1. Data inputs'!T27</f>
        <v>55597.593765432641</v>
      </c>
      <c r="N129" s="361">
        <f>'eTable1. Data inputs'!U27</f>
        <v>199067.91968582</v>
      </c>
      <c r="O129" s="361">
        <f t="shared" si="69"/>
        <v>43707492.362757236</v>
      </c>
      <c r="P129" s="361">
        <f t="shared" si="84"/>
        <v>156495254.38181061</v>
      </c>
      <c r="Q129" s="362">
        <f t="shared" si="70"/>
        <v>-19490650.418776087</v>
      </c>
      <c r="R129" s="362">
        <f t="shared" si="71"/>
        <v>-132278412.43782946</v>
      </c>
      <c r="S129" s="362">
        <f t="shared" si="82"/>
        <v>12787.446566049513</v>
      </c>
      <c r="T129" s="362">
        <f t="shared" si="83"/>
        <v>45785.621527738622</v>
      </c>
      <c r="U129" s="362">
        <f t="shared" si="74"/>
        <v>-24792.849134729284</v>
      </c>
      <c r="V129" s="362">
        <f t="shared" si="75"/>
        <v>-168263.17505511665</v>
      </c>
      <c r="W129" s="365">
        <f t="shared" si="76"/>
        <v>1.8048386517062061</v>
      </c>
      <c r="X129" s="366">
        <f t="shared" si="77"/>
        <v>6.4622486591694468</v>
      </c>
      <c r="Y129" s="367">
        <f t="shared" si="78"/>
        <v>12787.446566049513</v>
      </c>
      <c r="Z129" s="368">
        <f>IF(G129/M129/I129/'eTable 2. Prgm effect and costs'!$L$8/D129&gt;1,"&gt;100%",G129/M129/I129/'eTable 2. Prgm effect and costs'!$L$8/D129)</f>
        <v>0.67071165316916392</v>
      </c>
      <c r="AA129" s="368">
        <f t="shared" si="79"/>
        <v>0.30341717643366933</v>
      </c>
      <c r="AB129" s="401">
        <f>G129/M129/D129/('eTable 2. Prgm effect and costs'!$J$8)/('eTable 2. Prgm effect and costs'!$M$8)*$C$146</f>
        <v>8.438841097919326</v>
      </c>
      <c r="AC129" s="362">
        <f t="shared" si="80"/>
        <v>45785.621527738622</v>
      </c>
      <c r="AD129" s="370">
        <f>IF(H129/N129/I129/'eTable 2. Prgm effect and costs'!$L$8/D129&gt;1,"&gt;100%",H129/N129/I129/'eTable 2. Prgm effect and costs'!$L$8/D129)</f>
        <v>0.18732276946227197</v>
      </c>
      <c r="AE129" s="368">
        <f t="shared" si="81"/>
        <v>8.4741252851980156E-2</v>
      </c>
      <c r="AF129" s="371">
        <f>H129/N129/D129/('eTable 2. Prgm effect and costs'!$J$8)/('eTable 2. Prgm effect and costs'!M$8)*$C$146</f>
        <v>2.3568803047404172</v>
      </c>
    </row>
    <row r="130" spans="1:32" ht="15" customHeight="1" x14ac:dyDescent="0.2">
      <c r="A130" s="512"/>
      <c r="B130" s="358" t="s">
        <v>26</v>
      </c>
      <c r="C130" s="359">
        <f>'eTable1. Data inputs'!AC28</f>
        <v>2.8490854753263397</v>
      </c>
      <c r="D130" s="360">
        <f>'eTable1. Data inputs'!AH28</f>
        <v>3195</v>
      </c>
      <c r="E130" s="361">
        <f>'eTable1. Data inputs'!Q28</f>
        <v>7186.7952691484561</v>
      </c>
      <c r="F130" s="361">
        <f>'eTable1. Data inputs'!R28</f>
        <v>7186.7952691484561</v>
      </c>
      <c r="G130" s="362">
        <f t="shared" si="65"/>
        <v>22961810.884929318</v>
      </c>
      <c r="H130" s="362">
        <f t="shared" si="66"/>
        <v>22961810.884929318</v>
      </c>
      <c r="I130" s="363">
        <f>'eTable1. Data inputs'!X28</f>
        <v>0.42000000000000004</v>
      </c>
      <c r="J130" s="364">
        <f t="shared" si="67"/>
        <v>1341.9</v>
      </c>
      <c r="K130" s="364">
        <f>J130*'eTable 2. Prgm effect and costs'!$L$8</f>
        <v>607.04999999999984</v>
      </c>
      <c r="L130" s="364">
        <f t="shared" si="68"/>
        <v>734.85000000000025</v>
      </c>
      <c r="M130" s="361">
        <f>'eTable1. Data inputs'!T28</f>
        <v>54621.239505015401</v>
      </c>
      <c r="N130" s="361">
        <f>'eTable1. Data inputs'!U28</f>
        <v>199712.33121897065</v>
      </c>
      <c r="O130" s="361">
        <f t="shared" si="69"/>
        <v>40138417.850260578</v>
      </c>
      <c r="P130" s="361">
        <f t="shared" si="84"/>
        <v>146758606.59626064</v>
      </c>
      <c r="Q130" s="362">
        <f t="shared" si="70"/>
        <v>-17176606.96533126</v>
      </c>
      <c r="R130" s="362">
        <f t="shared" si="71"/>
        <v>-123796795.71133132</v>
      </c>
      <c r="S130" s="362">
        <f t="shared" si="82"/>
        <v>12562.885086153545</v>
      </c>
      <c r="T130" s="362">
        <f t="shared" si="83"/>
        <v>45933.836180363265</v>
      </c>
      <c r="U130" s="362">
        <f t="shared" si="74"/>
        <v>-23374.303552196034</v>
      </c>
      <c r="V130" s="362">
        <f t="shared" si="75"/>
        <v>-168465.39526615129</v>
      </c>
      <c r="W130" s="365">
        <f t="shared" si="76"/>
        <v>1.7480510597099683</v>
      </c>
      <c r="X130" s="366">
        <f t="shared" si="77"/>
        <v>6.391421274729848</v>
      </c>
      <c r="Y130" s="367">
        <f t="shared" si="78"/>
        <v>12562.885086153545</v>
      </c>
      <c r="Z130" s="368">
        <f>IF(G130/M130/I130/'eTable 2. Prgm effect and costs'!$L$8/D130&gt;1,"&gt;100%",G130/M130/I130/'eTable 2. Prgm effect and costs'!$L$8/D130)</f>
        <v>0.69250054743270573</v>
      </c>
      <c r="AA130" s="368">
        <f t="shared" si="79"/>
        <v>0.31327405717193818</v>
      </c>
      <c r="AB130" s="401">
        <f>G130/M130/D130/('eTable 2. Prgm effect and costs'!$J$8)/('eTable 2. Prgm effect and costs'!$M$8)*$C$146</f>
        <v>8.712987246298562</v>
      </c>
      <c r="AC130" s="362">
        <f t="shared" si="80"/>
        <v>45933.836180363265</v>
      </c>
      <c r="AD130" s="370">
        <f>IF(H130/N130/I130/'eTable 2. Prgm effect and costs'!$L$8/D130&gt;1,"&gt;100%",H130/N130/I130/'eTable 2. Prgm effect and costs'!$L$8/D130)</f>
        <v>0.1893986116320647</v>
      </c>
      <c r="AE130" s="368">
        <f t="shared" si="81"/>
        <v>8.5680324309743539E-2</v>
      </c>
      <c r="AF130" s="371">
        <f>H130/N130/D130/('eTable 2. Prgm effect and costs'!$J$8)/('eTable 2. Prgm effect and costs'!M$8)*$C$146</f>
        <v>2.38299838712719</v>
      </c>
    </row>
    <row r="131" spans="1:32" ht="15" customHeight="1" x14ac:dyDescent="0.2">
      <c r="A131" s="512"/>
      <c r="B131" s="358" t="s">
        <v>27</v>
      </c>
      <c r="C131" s="359">
        <f>'eTable1. Data inputs'!AC29</f>
        <v>19.728719018859884</v>
      </c>
      <c r="D131" s="360">
        <f>'eTable1. Data inputs'!AH29</f>
        <v>6227</v>
      </c>
      <c r="E131" s="361">
        <f>'eTable1. Data inputs'!Q29</f>
        <v>7094.704310732448</v>
      </c>
      <c r="F131" s="361">
        <f>'eTable1. Data inputs'!R29</f>
        <v>7094.704310732448</v>
      </c>
      <c r="G131" s="362">
        <f t="shared" si="65"/>
        <v>44178723.742930956</v>
      </c>
      <c r="H131" s="362">
        <f t="shared" si="66"/>
        <v>44178723.742930956</v>
      </c>
      <c r="I131" s="363">
        <f>'eTable1. Data inputs'!X29</f>
        <v>0.42000000000000004</v>
      </c>
      <c r="J131" s="364">
        <f t="shared" si="67"/>
        <v>2615.34</v>
      </c>
      <c r="K131" s="364">
        <f>J131*'eTable 2. Prgm effect and costs'!$L$8</f>
        <v>1183.1299999999997</v>
      </c>
      <c r="L131" s="364">
        <f t="shared" si="68"/>
        <v>1432.2100000000005</v>
      </c>
      <c r="M131" s="361">
        <f>'eTable1. Data inputs'!T29</f>
        <v>54054.316328501794</v>
      </c>
      <c r="N131" s="361">
        <f>'eTable1. Data inputs'!U29</f>
        <v>192753.20437989873</v>
      </c>
      <c r="O131" s="361">
        <f t="shared" si="69"/>
        <v>77417132.388843581</v>
      </c>
      <c r="P131" s="361">
        <f t="shared" si="84"/>
        <v>276063066.84493488</v>
      </c>
      <c r="Q131" s="362">
        <f t="shared" si="70"/>
        <v>-33238408.645912625</v>
      </c>
      <c r="R131" s="362">
        <f t="shared" si="71"/>
        <v>-231884343.10200393</v>
      </c>
      <c r="S131" s="362">
        <f t="shared" si="82"/>
        <v>12432.492755555417</v>
      </c>
      <c r="T131" s="362">
        <f t="shared" si="83"/>
        <v>44333.237007376731</v>
      </c>
      <c r="U131" s="362">
        <f t="shared" si="74"/>
        <v>-23207.775847056379</v>
      </c>
      <c r="V131" s="362">
        <f t="shared" si="75"/>
        <v>-161906.66389845335</v>
      </c>
      <c r="W131" s="365">
        <f t="shared" si="76"/>
        <v>1.7523623552215246</v>
      </c>
      <c r="X131" s="366">
        <f t="shared" si="77"/>
        <v>6.2487786757105628</v>
      </c>
      <c r="Y131" s="367">
        <f t="shared" si="78"/>
        <v>12432.492755555417</v>
      </c>
      <c r="Z131" s="368">
        <f>IF(G131/M131/I131/'eTable 2. Prgm effect and costs'!$L$8/D131&gt;1,"&gt;100%",G131/M131/I131/'eTable 2. Prgm effect and costs'!$L$8/D131)</f>
        <v>0.69079680477183392</v>
      </c>
      <c r="AA131" s="368">
        <f t="shared" si="79"/>
        <v>0.31250331644440094</v>
      </c>
      <c r="AB131" s="401">
        <f>G131/M131/D131/('eTable 2. Prgm effect and costs'!$J$8)/('eTable 2. Prgm effect and costs'!$M$8)*$C$146</f>
        <v>8.6915508905726551</v>
      </c>
      <c r="AC131" s="362">
        <f t="shared" si="80"/>
        <v>44333.237007376731</v>
      </c>
      <c r="AD131" s="370">
        <f>IF(H131/N131/I131/'eTable 2. Prgm effect and costs'!$L$8/D131&gt;1,"&gt;100%",H131/N131/I131/'eTable 2. Prgm effect and costs'!$L$8/D131)</f>
        <v>0.19372206612067641</v>
      </c>
      <c r="AE131" s="368">
        <f t="shared" si="81"/>
        <v>8.7636172768877404E-2</v>
      </c>
      <c r="AF131" s="371">
        <f>H131/N131/D131/('eTable 2. Prgm effect and costs'!$J$8)/('eTable 2. Prgm effect and costs'!M$8)*$C$146</f>
        <v>2.4373957503623243</v>
      </c>
    </row>
    <row r="132" spans="1:32" ht="15" customHeight="1" x14ac:dyDescent="0.2">
      <c r="A132" s="512"/>
      <c r="B132" s="358" t="s">
        <v>28</v>
      </c>
      <c r="C132" s="359">
        <f>'eTable1. Data inputs'!AC30</f>
        <v>9.091995467929129</v>
      </c>
      <c r="D132" s="360">
        <f>'eTable1. Data inputs'!AH30</f>
        <v>10803</v>
      </c>
      <c r="E132" s="361">
        <f>'eTable1. Data inputs'!Q30</f>
        <v>7110.8559758739812</v>
      </c>
      <c r="F132" s="361">
        <f>'eTable1. Data inputs'!R30</f>
        <v>7110.8559758739812</v>
      </c>
      <c r="G132" s="362">
        <f t="shared" si="65"/>
        <v>76818577.107366621</v>
      </c>
      <c r="H132" s="362">
        <f t="shared" si="66"/>
        <v>76818577.107366621</v>
      </c>
      <c r="I132" s="363">
        <f>'eTable1. Data inputs'!X30</f>
        <v>0.42000000000000004</v>
      </c>
      <c r="J132" s="364">
        <f t="shared" si="67"/>
        <v>4537.26</v>
      </c>
      <c r="K132" s="364">
        <f>J132*'eTable 2. Prgm effect and costs'!$L$8</f>
        <v>2052.5699999999993</v>
      </c>
      <c r="L132" s="364">
        <f t="shared" si="68"/>
        <v>2484.690000000001</v>
      </c>
      <c r="M132" s="361">
        <f>'eTable1. Data inputs'!T30</f>
        <v>47119.959323058647</v>
      </c>
      <c r="N132" s="361">
        <f>'eTable1. Data inputs'!U30</f>
        <v>179179.10340729155</v>
      </c>
      <c r="O132" s="361">
        <f t="shared" si="69"/>
        <v>117078491.73041064</v>
      </c>
      <c r="P132" s="361">
        <f t="shared" si="84"/>
        <v>445204526.44506341</v>
      </c>
      <c r="Q132" s="362">
        <f t="shared" si="70"/>
        <v>-40259914.623044014</v>
      </c>
      <c r="R132" s="362">
        <f t="shared" si="71"/>
        <v>-368385949.33769679</v>
      </c>
      <c r="S132" s="362">
        <f t="shared" si="82"/>
        <v>10837.590644303493</v>
      </c>
      <c r="T132" s="362">
        <f t="shared" si="83"/>
        <v>41211.193783677074</v>
      </c>
      <c r="U132" s="362">
        <f t="shared" si="74"/>
        <v>-16203.194210563088</v>
      </c>
      <c r="V132" s="362">
        <f t="shared" si="75"/>
        <v>-148262.33829479598</v>
      </c>
      <c r="W132" s="365">
        <f t="shared" si="76"/>
        <v>1.5240908662858224</v>
      </c>
      <c r="X132" s="366">
        <f t="shared" si="77"/>
        <v>5.7955320602048737</v>
      </c>
      <c r="Y132" s="367">
        <f t="shared" si="78"/>
        <v>10837.590644303493</v>
      </c>
      <c r="Z132" s="368">
        <f>IF(G132/M132/I132/'eTable 2. Prgm effect and costs'!$L$8/D132&gt;1,"&gt;100%",G132/M132/I132/'eTable 2. Prgm effect and costs'!$L$8/D132)</f>
        <v>0.79426124948803223</v>
      </c>
      <c r="AA132" s="368">
        <f t="shared" si="79"/>
        <v>0.35930866048268106</v>
      </c>
      <c r="AB132" s="401">
        <f>G132/M132/D132/('eTable 2. Prgm effect and costs'!$J$8)/('eTable 2. Prgm effect and costs'!$M$8)*$C$146</f>
        <v>9.9933323701680923</v>
      </c>
      <c r="AC132" s="362">
        <f t="shared" si="80"/>
        <v>41211.193783677074</v>
      </c>
      <c r="AD132" s="370">
        <f>IF(H132/N132/I132/'eTable 2. Prgm effect and costs'!$L$8/D132&gt;1,"&gt;100%",H132/N132/I132/'eTable 2. Prgm effect and costs'!$L$8/D132)</f>
        <v>0.20887233531181296</v>
      </c>
      <c r="AE132" s="368">
        <f t="shared" si="81"/>
        <v>9.4489865974391546E-2</v>
      </c>
      <c r="AF132" s="371">
        <f>H132/N132/D132/('eTable 2. Prgm effect and costs'!$J$8)/('eTable 2. Prgm effect and costs'!M$8)*$C$146</f>
        <v>2.6280152418988134</v>
      </c>
    </row>
    <row r="133" spans="1:32" ht="15" customHeight="1" x14ac:dyDescent="0.2">
      <c r="A133" s="512"/>
      <c r="B133" s="358" t="s">
        <v>29</v>
      </c>
      <c r="C133" s="359">
        <f>'eTable1. Data inputs'!AC31</f>
        <v>14.620554509407677</v>
      </c>
      <c r="D133" s="360">
        <f>'eTable1. Data inputs'!AH31</f>
        <v>951.03467312944247</v>
      </c>
      <c r="E133" s="361">
        <f>'eTable1. Data inputs'!Q31</f>
        <v>7515.085766162395</v>
      </c>
      <c r="F133" s="361">
        <f>'eTable1. Data inputs'!R31</f>
        <v>7515.085766162395</v>
      </c>
      <c r="G133" s="362">
        <f t="shared" si="65"/>
        <v>7147107.1351619791</v>
      </c>
      <c r="H133" s="362">
        <f t="shared" si="66"/>
        <v>7147107.1351619791</v>
      </c>
      <c r="I133" s="363">
        <f>'eTable1. Data inputs'!X31</f>
        <v>0.42000000000000004</v>
      </c>
      <c r="J133" s="364">
        <f t="shared" si="67"/>
        <v>399.43456271436588</v>
      </c>
      <c r="K133" s="364">
        <f>J133*'eTable 2. Prgm effect and costs'!$L$8</f>
        <v>180.69658789459402</v>
      </c>
      <c r="L133" s="364">
        <f t="shared" si="68"/>
        <v>218.73797481977186</v>
      </c>
      <c r="M133" s="361">
        <f>'eTable1. Data inputs'!T31</f>
        <v>56875.0205654745</v>
      </c>
      <c r="N133" s="361">
        <f>'eTable1. Data inputs'!U31</f>
        <v>198856.44062742149</v>
      </c>
      <c r="O133" s="361">
        <f t="shared" si="69"/>
        <v>12440726.816324769</v>
      </c>
      <c r="P133" s="361">
        <f t="shared" si="84"/>
        <v>43497455.102710381</v>
      </c>
      <c r="Q133" s="362">
        <f t="shared" si="70"/>
        <v>-5293619.6811627895</v>
      </c>
      <c r="R133" s="362">
        <f t="shared" si="71"/>
        <v>-36350347.9675484</v>
      </c>
      <c r="S133" s="362">
        <f t="shared" si="82"/>
        <v>13081.254730059141</v>
      </c>
      <c r="T133" s="362">
        <f t="shared" si="83"/>
        <v>45736.981344306965</v>
      </c>
      <c r="U133" s="362">
        <f t="shared" si="74"/>
        <v>-24200.734625638015</v>
      </c>
      <c r="V133" s="362">
        <f t="shared" si="75"/>
        <v>-166182.15468758499</v>
      </c>
      <c r="W133" s="365">
        <f t="shared" si="76"/>
        <v>1.7406660598551134</v>
      </c>
      <c r="X133" s="366">
        <f t="shared" si="77"/>
        <v>6.0860225375262367</v>
      </c>
      <c r="Y133" s="367">
        <f t="shared" si="78"/>
        <v>13081.254730059141</v>
      </c>
      <c r="Z133" s="368">
        <f>IF(G133/M133/I133/'eTable 2. Prgm effect and costs'!$L$8/D133&gt;1,"&gt;100%",G133/M133/I133/'eTable 2. Prgm effect and costs'!$L$8/D133)</f>
        <v>0.69543857015873245</v>
      </c>
      <c r="AA133" s="368">
        <f t="shared" si="79"/>
        <v>0.31460316269085503</v>
      </c>
      <c r="AB133" s="401">
        <f>G133/M133/D133/('eTable 2. Prgm effect and costs'!$J$8)/('eTable 2. Prgm effect and costs'!$M$8)*$C$146</f>
        <v>8.7499532164138323</v>
      </c>
      <c r="AC133" s="362">
        <f t="shared" si="80"/>
        <v>45736.981344306965</v>
      </c>
      <c r="AD133" s="370">
        <f>IF(H133/N133/I133/'eTable 2. Prgm effect and costs'!$L$8/D133&gt;1,"&gt;100%",H133/N133/I133/'eTable 2. Prgm effect and costs'!$L$8/D133)</f>
        <v>0.19890270013385669</v>
      </c>
      <c r="AE133" s="368">
        <f t="shared" si="81"/>
        <v>8.9979792917697032E-2</v>
      </c>
      <c r="AF133" s="371">
        <f>H133/N133/D133/('eTable 2. Prgm effect and costs'!$J$8)/('eTable 2. Prgm effect and costs'!M$8)*$C$146</f>
        <v>2.5025780787401457</v>
      </c>
    </row>
    <row r="134" spans="1:32" ht="15" customHeight="1" x14ac:dyDescent="0.2">
      <c r="A134" s="512"/>
      <c r="B134" s="358" t="s">
        <v>30</v>
      </c>
      <c r="C134" s="359">
        <f>'eTable1. Data inputs'!AC32</f>
        <v>9.2203772046868693</v>
      </c>
      <c r="D134" s="360">
        <f>'eTable1. Data inputs'!AH32</f>
        <v>5021</v>
      </c>
      <c r="E134" s="361">
        <f>'eTable1. Data inputs'!Q32</f>
        <v>8806.584410352023</v>
      </c>
      <c r="F134" s="361">
        <f>'eTable1. Data inputs'!R32</f>
        <v>8806.584410352023</v>
      </c>
      <c r="G134" s="362">
        <f t="shared" si="65"/>
        <v>44217860.324377507</v>
      </c>
      <c r="H134" s="362">
        <f t="shared" si="66"/>
        <v>44217860.324377507</v>
      </c>
      <c r="I134" s="363">
        <f>'eTable1. Data inputs'!X32</f>
        <v>0.42000000000000004</v>
      </c>
      <c r="J134" s="364">
        <f t="shared" si="67"/>
        <v>2108.8200000000002</v>
      </c>
      <c r="K134" s="364">
        <f>J134*'eTable 2. Prgm effect and costs'!$L$8</f>
        <v>953.98999999999978</v>
      </c>
      <c r="L134" s="364">
        <f t="shared" si="68"/>
        <v>1154.8300000000004</v>
      </c>
      <c r="M134" s="361">
        <f>'eTable1. Data inputs'!T32</f>
        <v>69056.259765380761</v>
      </c>
      <c r="N134" s="361">
        <f>'eTable1. Data inputs'!U32</f>
        <v>241891.78218712425</v>
      </c>
      <c r="O134" s="361">
        <f t="shared" si="69"/>
        <v>79748240.464854687</v>
      </c>
      <c r="P134" s="361">
        <f t="shared" si="84"/>
        <v>279343886.82315677</v>
      </c>
      <c r="Q134" s="362">
        <f t="shared" si="70"/>
        <v>-35530380.14047718</v>
      </c>
      <c r="R134" s="362">
        <f t="shared" si="71"/>
        <v>-235126026.49877927</v>
      </c>
      <c r="S134" s="362">
        <f t="shared" si="82"/>
        <v>15882.93974603758</v>
      </c>
      <c r="T134" s="362">
        <f t="shared" si="83"/>
        <v>55635.109903038596</v>
      </c>
      <c r="U134" s="362">
        <f t="shared" si="74"/>
        <v>-30766.762329067627</v>
      </c>
      <c r="V134" s="362">
        <f t="shared" si="75"/>
        <v>-203602.28475081112</v>
      </c>
      <c r="W134" s="365">
        <f t="shared" si="76"/>
        <v>1.8035300640924301</v>
      </c>
      <c r="X134" s="366">
        <f t="shared" si="77"/>
        <v>6.3174446880495756</v>
      </c>
      <c r="Y134" s="367">
        <f t="shared" si="78"/>
        <v>15882.93974603758</v>
      </c>
      <c r="Z134" s="368">
        <f>IF(G134/M134/I134/'eTable 2. Prgm effect and costs'!$L$8/D134&gt;1,"&gt;100%",G134/M134/I134/'eTable 2. Prgm effect and costs'!$L$8/D134)</f>
        <v>0.67119830153684401</v>
      </c>
      <c r="AA134" s="368">
        <f t="shared" si="79"/>
        <v>0.30363732688571504</v>
      </c>
      <c r="AB134" s="401">
        <f>G134/M134/D134/('eTable 2. Prgm effect and costs'!$J$8)/('eTable 2. Prgm effect and costs'!$M$8)*$C$146</f>
        <v>8.4449640692826673</v>
      </c>
      <c r="AC134" s="362">
        <f t="shared" si="80"/>
        <v>55635.109903038596</v>
      </c>
      <c r="AD134" s="370">
        <f>IF(H134/N134/I134/'eTable 2. Prgm effect and costs'!$L$8/D134&gt;1,"&gt;100%",H134/N134/I134/'eTable 2. Prgm effect and costs'!$L$8/D134)</f>
        <v>0.19161644866940777</v>
      </c>
      <c r="AE134" s="368">
        <f t="shared" si="81"/>
        <v>8.668363154092254E-2</v>
      </c>
      <c r="AF134" s="371">
        <f>H134/N134/D134/('eTable 2. Prgm effect and costs'!$J$8)/('eTable 2. Prgm effect and costs'!M$8)*$C$146</f>
        <v>2.4109030377334291</v>
      </c>
    </row>
    <row r="135" spans="1:32" ht="15" customHeight="1" x14ac:dyDescent="0.2">
      <c r="A135" s="512"/>
      <c r="B135" s="358" t="s">
        <v>31</v>
      </c>
      <c r="C135" s="359">
        <f>'eTable1. Data inputs'!AC33</f>
        <v>14.567996177757244</v>
      </c>
      <c r="D135" s="360">
        <f>'eTable1. Data inputs'!AH33</f>
        <v>3883</v>
      </c>
      <c r="E135" s="361">
        <f>'eTable1. Data inputs'!Q33</f>
        <v>8739.8921099650706</v>
      </c>
      <c r="F135" s="361">
        <f>'eTable1. Data inputs'!R33</f>
        <v>8739.8921099650706</v>
      </c>
      <c r="G135" s="362">
        <f t="shared" si="65"/>
        <v>33937001.062994368</v>
      </c>
      <c r="H135" s="362">
        <f t="shared" si="66"/>
        <v>33937001.062994368</v>
      </c>
      <c r="I135" s="363">
        <f>'eTable1. Data inputs'!X33</f>
        <v>0.42000000000000004</v>
      </c>
      <c r="J135" s="364">
        <f t="shared" si="67"/>
        <v>1630.8600000000001</v>
      </c>
      <c r="K135" s="364">
        <f>J135*'eTable 2. Prgm effect and costs'!$L$8</f>
        <v>737.76999999999975</v>
      </c>
      <c r="L135" s="364">
        <f t="shared" si="68"/>
        <v>893.09000000000037</v>
      </c>
      <c r="M135" s="361">
        <f>'eTable1. Data inputs'!T33</f>
        <v>67330.845508761049</v>
      </c>
      <c r="N135" s="361">
        <f>'eTable1. Data inputs'!U33</f>
        <v>235783.71922597603</v>
      </c>
      <c r="O135" s="361">
        <f t="shared" si="69"/>
        <v>60132504.815419428</v>
      </c>
      <c r="P135" s="361">
        <f t="shared" si="84"/>
        <v>210576081.80352703</v>
      </c>
      <c r="Q135" s="362">
        <f t="shared" si="70"/>
        <v>-26195503.75242506</v>
      </c>
      <c r="R135" s="362">
        <f t="shared" si="71"/>
        <v>-176639080.74053267</v>
      </c>
      <c r="S135" s="362">
        <f t="shared" si="82"/>
        <v>15486.094467015047</v>
      </c>
      <c r="T135" s="362">
        <f t="shared" si="83"/>
        <v>54230.255421974514</v>
      </c>
      <c r="U135" s="362">
        <f t="shared" si="74"/>
        <v>-29331.314595869451</v>
      </c>
      <c r="V135" s="362">
        <f t="shared" si="75"/>
        <v>-197784.18831308445</v>
      </c>
      <c r="W135" s="365">
        <f t="shared" si="76"/>
        <v>1.7718862283617982</v>
      </c>
      <c r="X135" s="366">
        <f t="shared" si="77"/>
        <v>6.2049113123653017</v>
      </c>
      <c r="Y135" s="367">
        <f t="shared" si="78"/>
        <v>15486.094467015047</v>
      </c>
      <c r="Z135" s="368">
        <f>IF(G135/M135/I135/'eTable 2. Prgm effect and costs'!$L$8/D135&gt;1,"&gt;100%",G135/M135/I135/'eTable 2. Prgm effect and costs'!$L$8/D135)</f>
        <v>0.68318512577902346</v>
      </c>
      <c r="AA135" s="368">
        <f t="shared" si="79"/>
        <v>0.3090599378524152</v>
      </c>
      <c r="AB135" s="401">
        <f>G135/M135/D135/('eTable 2. Prgm effect and costs'!$J$8)/('eTable 2. Prgm effect and costs'!$M$8)*$C$146</f>
        <v>8.5957813460818322</v>
      </c>
      <c r="AC135" s="362">
        <f t="shared" si="80"/>
        <v>54230.255421974514</v>
      </c>
      <c r="AD135" s="370">
        <f>IF(H135/N135/I135/'eTable 2. Prgm effect and costs'!$L$8/D135&gt;1,"&gt;100%",H135/N135/I135/'eTable 2. Prgm effect and costs'!$L$8/D135)</f>
        <v>0.19509163867936477</v>
      </c>
      <c r="AE135" s="368">
        <f t="shared" si="81"/>
        <v>8.8255741307331659E-2</v>
      </c>
      <c r="AF135" s="371">
        <f>H135/N135/D135/('eTable 2. Prgm effect and costs'!$J$8)/('eTable 2. Prgm effect and costs'!M$8)*$C$146</f>
        <v>2.4546276042301245</v>
      </c>
    </row>
    <row r="136" spans="1:32" ht="15" customHeight="1" x14ac:dyDescent="0.2">
      <c r="A136" s="512"/>
      <c r="B136" s="358" t="s">
        <v>32</v>
      </c>
      <c r="C136" s="359">
        <f>'eTable1. Data inputs'!AC34</f>
        <v>15.115795868610428</v>
      </c>
      <c r="D136" s="360">
        <f>'eTable1. Data inputs'!AH34</f>
        <v>11425</v>
      </c>
      <c r="E136" s="361">
        <f>'eTable1. Data inputs'!Q34</f>
        <v>7327.8168569849413</v>
      </c>
      <c r="F136" s="361">
        <f>'eTable1. Data inputs'!R34</f>
        <v>7327.8168569849413</v>
      </c>
      <c r="G136" s="362">
        <f t="shared" si="65"/>
        <v>83720307.591052949</v>
      </c>
      <c r="H136" s="362">
        <f t="shared" si="66"/>
        <v>83720307.591052949</v>
      </c>
      <c r="I136" s="363">
        <f>'eTable1. Data inputs'!X34</f>
        <v>0.42000000000000004</v>
      </c>
      <c r="J136" s="364">
        <f t="shared" si="67"/>
        <v>4798.5000000000009</v>
      </c>
      <c r="K136" s="364">
        <f>J136*'eTable 2. Prgm effect and costs'!$L$8</f>
        <v>2170.7499999999995</v>
      </c>
      <c r="L136" s="364">
        <f t="shared" si="68"/>
        <v>2627.7500000000014</v>
      </c>
      <c r="M136" s="361">
        <f>'eTable1. Data inputs'!T34</f>
        <v>59919.975140260198</v>
      </c>
      <c r="N136" s="361">
        <f>'eTable1. Data inputs'!U34</f>
        <v>212634.54104960765</v>
      </c>
      <c r="O136" s="361">
        <f t="shared" si="69"/>
        <v>157454714.67481881</v>
      </c>
      <c r="P136" s="361">
        <f t="shared" si="84"/>
        <v>558750415.24310684</v>
      </c>
      <c r="Q136" s="362">
        <f t="shared" si="70"/>
        <v>-73734407.083765864</v>
      </c>
      <c r="R136" s="362">
        <f t="shared" si="71"/>
        <v>-475030107.65205389</v>
      </c>
      <c r="S136" s="362">
        <f t="shared" si="82"/>
        <v>13781.594282259852</v>
      </c>
      <c r="T136" s="362">
        <f t="shared" si="83"/>
        <v>48905.944441409789</v>
      </c>
      <c r="U136" s="362">
        <f t="shared" si="74"/>
        <v>-28059.901849021338</v>
      </c>
      <c r="V136" s="362">
        <f t="shared" si="75"/>
        <v>-180774.46775836882</v>
      </c>
      <c r="W136" s="365">
        <f t="shared" si="76"/>
        <v>1.8807230790877523</v>
      </c>
      <c r="X136" s="366">
        <f t="shared" si="77"/>
        <v>6.6740129285289385</v>
      </c>
      <c r="Y136" s="367">
        <f t="shared" si="78"/>
        <v>13781.594282259852</v>
      </c>
      <c r="Z136" s="368">
        <f>IF(G136/M136/I136/'eTable 2. Prgm effect and costs'!$L$8/D136&gt;1,"&gt;100%",G136/M136/I136/'eTable 2. Prgm effect and costs'!$L$8/D136)</f>
        <v>0.6436494182740834</v>
      </c>
      <c r="AA136" s="368">
        <f t="shared" si="79"/>
        <v>0.29117473683827566</v>
      </c>
      <c r="AB136" s="401">
        <f>G136/M136/D136/('eTable 2. Prgm effect and costs'!$J$8)/('eTable 2. Prgm effect and costs'!$M$8)*$C$146</f>
        <v>8.0983461938050638</v>
      </c>
      <c r="AC136" s="362">
        <f t="shared" si="80"/>
        <v>48905.944441409789</v>
      </c>
      <c r="AD136" s="370">
        <f>IF(H136/N136/I136/'eTable 2. Prgm effect and costs'!$L$8/D136&gt;1,"&gt;100%",H136/N136/I136/'eTable 2. Prgm effect and costs'!$L$8/D136)</f>
        <v>0.18137907863722019</v>
      </c>
      <c r="AE136" s="368">
        <f t="shared" si="81"/>
        <v>8.2052440335885296E-2</v>
      </c>
      <c r="AF136" s="371">
        <f>H136/N136/D136/('eTable 2. Prgm effect and costs'!$J$8)/('eTable 2. Prgm effect and costs'!M$8)*$C$146</f>
        <v>2.2820972557643437</v>
      </c>
    </row>
    <row r="137" spans="1:32" ht="15" customHeight="1" x14ac:dyDescent="0.2">
      <c r="A137" s="512"/>
      <c r="B137" s="358" t="s">
        <v>33</v>
      </c>
      <c r="C137" s="359">
        <f>'eTable1. Data inputs'!AC35</f>
        <v>3.2702400338985433</v>
      </c>
      <c r="D137" s="360">
        <f>'eTable1. Data inputs'!AH35</f>
        <v>3559</v>
      </c>
      <c r="E137" s="361">
        <f>'eTable1. Data inputs'!Q35</f>
        <v>7771.4255959681432</v>
      </c>
      <c r="F137" s="361">
        <f>'eTable1. Data inputs'!R35</f>
        <v>7771.4255959681432</v>
      </c>
      <c r="G137" s="362">
        <f t="shared" si="65"/>
        <v>27658503.696050622</v>
      </c>
      <c r="H137" s="362">
        <f t="shared" si="66"/>
        <v>27658503.696050622</v>
      </c>
      <c r="I137" s="363">
        <f>'eTable1. Data inputs'!X35</f>
        <v>0.42000000000000004</v>
      </c>
      <c r="J137" s="364">
        <f t="shared" si="67"/>
        <v>1494.7800000000002</v>
      </c>
      <c r="K137" s="364">
        <f>J137*'eTable 2. Prgm effect and costs'!$L$8</f>
        <v>676.20999999999981</v>
      </c>
      <c r="L137" s="364">
        <f t="shared" si="68"/>
        <v>818.57000000000039</v>
      </c>
      <c r="M137" s="361">
        <f>'eTable1. Data inputs'!T35</f>
        <v>62973.186544823235</v>
      </c>
      <c r="N137" s="361">
        <f>'eTable1. Data inputs'!U35</f>
        <v>220419.9256365269</v>
      </c>
      <c r="O137" s="361">
        <f t="shared" si="69"/>
        <v>51547961.309995979</v>
      </c>
      <c r="P137" s="361">
        <f t="shared" si="84"/>
        <v>180429138.52829191</v>
      </c>
      <c r="Q137" s="362">
        <f t="shared" si="70"/>
        <v>-23889457.613945358</v>
      </c>
      <c r="R137" s="362">
        <f t="shared" si="71"/>
        <v>-152770634.8322413</v>
      </c>
      <c r="S137" s="362">
        <f t="shared" si="82"/>
        <v>14483.832905309351</v>
      </c>
      <c r="T137" s="362">
        <f t="shared" si="83"/>
        <v>50696.582896401211</v>
      </c>
      <c r="U137" s="362">
        <f t="shared" si="74"/>
        <v>-29184.379605831324</v>
      </c>
      <c r="V137" s="362">
        <f t="shared" si="75"/>
        <v>-186631.11869753498</v>
      </c>
      <c r="W137" s="365">
        <f t="shared" si="76"/>
        <v>1.8637292124142113</v>
      </c>
      <c r="X137" s="366">
        <f t="shared" si="77"/>
        <v>6.5234598556412697</v>
      </c>
      <c r="Y137" s="367">
        <f t="shared" si="78"/>
        <v>14483.832905309351</v>
      </c>
      <c r="Z137" s="368">
        <f>IF(G137/M137/I137/'eTable 2. Prgm effect and costs'!$L$8/D137&gt;1,"&gt;100%",G137/M137/I137/'eTable 2. Prgm effect and costs'!$L$8/D137)</f>
        <v>0.64951834618796367</v>
      </c>
      <c r="AA137" s="368">
        <f t="shared" si="79"/>
        <v>0.29382972803741203</v>
      </c>
      <c r="AB137" s="401">
        <f>G137/M137/D137/('eTable 2. Prgm effect and costs'!$J$8)/('eTable 2. Prgm effect and costs'!$M$8)*$C$146</f>
        <v>8.1721885817319198</v>
      </c>
      <c r="AC137" s="362">
        <f t="shared" si="80"/>
        <v>50696.582896401211</v>
      </c>
      <c r="AD137" s="370">
        <f>IF(H137/N137/I137/'eTable 2. Prgm effect and costs'!$L$8/D137&gt;1,"&gt;100%",H137/N137/I137/'eTable 2. Prgm effect and costs'!$L$8/D137)</f>
        <v>0.18556507475747736</v>
      </c>
      <c r="AE137" s="368">
        <f t="shared" si="81"/>
        <v>8.3946105247430194E-2</v>
      </c>
      <c r="AF137" s="371">
        <f>H137/N137/D137/('eTable 2. Prgm effect and costs'!$J$8)/('eTable 2. Prgm effect and costs'!M$8)*$C$146</f>
        <v>2.3347651286549422</v>
      </c>
    </row>
    <row r="138" spans="1:32" ht="15" customHeight="1" x14ac:dyDescent="0.2">
      <c r="A138" s="512"/>
      <c r="B138" s="358" t="s">
        <v>34</v>
      </c>
      <c r="C138" s="359">
        <f>'eTable1. Data inputs'!AC36</f>
        <v>10.055164408379349</v>
      </c>
      <c r="D138" s="360">
        <f>'eTable1. Data inputs'!AH36</f>
        <v>7085</v>
      </c>
      <c r="E138" s="361">
        <f>'eTable1. Data inputs'!Q36</f>
        <v>6749.5687533948731</v>
      </c>
      <c r="F138" s="361">
        <f>'eTable1. Data inputs'!R36</f>
        <v>6749.5687533948731</v>
      </c>
      <c r="G138" s="362">
        <f t="shared" si="65"/>
        <v>47820694.617802672</v>
      </c>
      <c r="H138" s="362">
        <f t="shared" si="66"/>
        <v>47820694.617802672</v>
      </c>
      <c r="I138" s="363">
        <f>'eTable1. Data inputs'!X36</f>
        <v>0.42000000000000004</v>
      </c>
      <c r="J138" s="364">
        <f t="shared" si="67"/>
        <v>2975.7000000000003</v>
      </c>
      <c r="K138" s="364">
        <f>J138*'eTable 2. Prgm effect and costs'!$L$8</f>
        <v>1346.1499999999996</v>
      </c>
      <c r="L138" s="364">
        <f t="shared" si="68"/>
        <v>1629.5500000000006</v>
      </c>
      <c r="M138" s="361">
        <f>'eTable1. Data inputs'!T36</f>
        <v>50601.640282149267</v>
      </c>
      <c r="N138" s="361">
        <f>'eTable1. Data inputs'!U36</f>
        <v>186187.77754068866</v>
      </c>
      <c r="O138" s="361">
        <f t="shared" si="69"/>
        <v>82457902.921776369</v>
      </c>
      <c r="P138" s="361">
        <f t="shared" si="84"/>
        <v>303402292.89142931</v>
      </c>
      <c r="Q138" s="362">
        <f t="shared" si="70"/>
        <v>-34637208.303973697</v>
      </c>
      <c r="R138" s="362">
        <f t="shared" si="71"/>
        <v>-255581598.27362663</v>
      </c>
      <c r="S138" s="362">
        <f t="shared" si="82"/>
        <v>11638.377264894336</v>
      </c>
      <c r="T138" s="362">
        <f t="shared" si="83"/>
        <v>42823.188834358407</v>
      </c>
      <c r="U138" s="362">
        <f t="shared" si="74"/>
        <v>-21255.68918043244</v>
      </c>
      <c r="V138" s="362">
        <f t="shared" si="75"/>
        <v>-156841.82643897182</v>
      </c>
      <c r="W138" s="365">
        <f t="shared" si="76"/>
        <v>1.7243142028948899</v>
      </c>
      <c r="X138" s="366">
        <f t="shared" si="77"/>
        <v>6.3445814686781823</v>
      </c>
      <c r="Y138" s="367">
        <f t="shared" si="78"/>
        <v>11638.377264894336</v>
      </c>
      <c r="Z138" s="368">
        <f>IF(G138/M138/I138/'eTable 2. Prgm effect and costs'!$L$8/D138&gt;1,"&gt;100%",G138/M138/I138/'eTable 2. Prgm effect and costs'!$L$8/D138)</f>
        <v>0.70203348888338613</v>
      </c>
      <c r="AA138" s="368">
        <f t="shared" si="79"/>
        <v>0.31758657830438886</v>
      </c>
      <c r="AB138" s="401">
        <f>G138/M138/D138/('eTable 2. Prgm effect and costs'!$J$8)/('eTable 2. Prgm effect and costs'!$M$8)*$C$146</f>
        <v>8.8329299634377989</v>
      </c>
      <c r="AC138" s="362">
        <f t="shared" si="80"/>
        <v>42823.188834358407</v>
      </c>
      <c r="AD138" s="370">
        <f>IF(H138/N138/I138/'eTable 2. Prgm effect and costs'!$L$8/D138&gt;1,"&gt;100%",H138/N138/I138/'eTable 2. Prgm effect and costs'!$L$8/D138)</f>
        <v>0.19079687474510007</v>
      </c>
      <c r="AE138" s="368">
        <f t="shared" si="81"/>
        <v>8.6312871908497638E-2</v>
      </c>
      <c r="AF138" s="371">
        <f>H138/N138/D138/('eTable 2. Prgm effect and costs'!$J$8)/('eTable 2. Prgm effect and costs'!M$8)*$C$146</f>
        <v>2.400591223285967</v>
      </c>
    </row>
    <row r="139" spans="1:32" ht="15" customHeight="1" x14ac:dyDescent="0.2">
      <c r="A139" s="512"/>
      <c r="B139" s="358" t="s">
        <v>35</v>
      </c>
      <c r="C139" s="359">
        <f>'eTable1. Data inputs'!AC37</f>
        <v>1.3071614848839332</v>
      </c>
      <c r="D139" s="360">
        <f>'eTable1. Data inputs'!AH37</f>
        <v>7520</v>
      </c>
      <c r="E139" s="361">
        <f>'eTable1. Data inputs'!Q37</f>
        <v>7190.4659664568444</v>
      </c>
      <c r="F139" s="361">
        <f>'eTable1. Data inputs'!R37</f>
        <v>7190.4659664568444</v>
      </c>
      <c r="G139" s="362">
        <f t="shared" si="65"/>
        <v>54072304.067755468</v>
      </c>
      <c r="H139" s="362">
        <f t="shared" si="66"/>
        <v>54072304.067755468</v>
      </c>
      <c r="I139" s="363">
        <f>'eTable1. Data inputs'!X37</f>
        <v>0.42000000000000004</v>
      </c>
      <c r="J139" s="364">
        <f t="shared" si="67"/>
        <v>3158.4</v>
      </c>
      <c r="K139" s="364">
        <f>J139*'eTable 2. Prgm effect and costs'!$L$8</f>
        <v>1428.7999999999995</v>
      </c>
      <c r="L139" s="364">
        <f t="shared" si="68"/>
        <v>1729.6000000000006</v>
      </c>
      <c r="M139" s="361">
        <f>'eTable1. Data inputs'!T37</f>
        <v>52300.429660693764</v>
      </c>
      <c r="N139" s="361">
        <f>'eTable1. Data inputs'!U37</f>
        <v>198040.61944167479</v>
      </c>
      <c r="O139" s="361">
        <f t="shared" si="69"/>
        <v>90458823.141135961</v>
      </c>
      <c r="P139" s="361">
        <f t="shared" si="84"/>
        <v>342531055.38632083</v>
      </c>
      <c r="Q139" s="362">
        <f t="shared" si="70"/>
        <v>-36386519.073380493</v>
      </c>
      <c r="R139" s="362">
        <f t="shared" si="71"/>
        <v>-288458751.31856537</v>
      </c>
      <c r="S139" s="362">
        <f t="shared" si="82"/>
        <v>12029.098821959569</v>
      </c>
      <c r="T139" s="362">
        <f t="shared" si="83"/>
        <v>45549.342471585216</v>
      </c>
      <c r="U139" s="362">
        <f t="shared" si="74"/>
        <v>-21037.534154359666</v>
      </c>
      <c r="V139" s="362">
        <f t="shared" si="75"/>
        <v>-166777.72393534071</v>
      </c>
      <c r="W139" s="365">
        <f t="shared" si="76"/>
        <v>1.6729234069217072</v>
      </c>
      <c r="X139" s="366">
        <f t="shared" si="77"/>
        <v>6.334685774756541</v>
      </c>
      <c r="Y139" s="367">
        <f t="shared" si="78"/>
        <v>12029.098821959569</v>
      </c>
      <c r="Z139" s="368">
        <f>IF(G139/M139/I139/'eTable 2. Prgm effect and costs'!$L$8/D139&gt;1,"&gt;100%",G139/M139/I139/'eTable 2. Prgm effect and costs'!$L$8/D139)</f>
        <v>0.72359936550647297</v>
      </c>
      <c r="AA139" s="368">
        <f t="shared" si="79"/>
        <v>0.32734257011007101</v>
      </c>
      <c r="AB139" s="401">
        <f>G139/M139/D139/('eTable 2. Prgm effect and costs'!$J$8)/('eTable 2. Prgm effect and costs'!$M$8)*$C$146</f>
        <v>9.104270121461953</v>
      </c>
      <c r="AC139" s="362">
        <f t="shared" si="80"/>
        <v>45549.342471585216</v>
      </c>
      <c r="AD139" s="370">
        <f>IF(H139/N139/I139/'eTable 2. Prgm effect and costs'!$L$8/D139&gt;1,"&gt;100%",H139/N139/I139/'eTable 2. Prgm effect and costs'!$L$8/D139)</f>
        <v>0.19109492701490757</v>
      </c>
      <c r="AE139" s="368">
        <f t="shared" si="81"/>
        <v>8.644770507817244E-2</v>
      </c>
      <c r="AF139" s="371">
        <f>H139/N139/D139/('eTable 2. Prgm effect and costs'!$J$8)/('eTable 2. Prgm effect and costs'!M$8)*$C$146</f>
        <v>2.4043412934269806</v>
      </c>
    </row>
    <row r="140" spans="1:32" ht="15" customHeight="1" x14ac:dyDescent="0.2">
      <c r="A140" s="512"/>
      <c r="B140" s="358" t="s">
        <v>36</v>
      </c>
      <c r="C140" s="359">
        <f>'eTable1. Data inputs'!AC38</f>
        <v>6.3130354806880939</v>
      </c>
      <c r="D140" s="360">
        <f>'eTable1. Data inputs'!AH38</f>
        <v>1003</v>
      </c>
      <c r="E140" s="361">
        <f>'eTable1. Data inputs'!Q38</f>
        <v>7696.9904944789987</v>
      </c>
      <c r="F140" s="361">
        <f>'eTable1. Data inputs'!R38</f>
        <v>7696.9904944789987</v>
      </c>
      <c r="G140" s="362">
        <f t="shared" si="65"/>
        <v>7720081.4659624361</v>
      </c>
      <c r="H140" s="362">
        <f t="shared" si="66"/>
        <v>7720081.4659624361</v>
      </c>
      <c r="I140" s="363">
        <f>'eTable1. Data inputs'!X38</f>
        <v>0.42000000000000004</v>
      </c>
      <c r="J140" s="364">
        <f t="shared" si="67"/>
        <v>421.26000000000005</v>
      </c>
      <c r="K140" s="364">
        <f>J140*'eTable 2. Prgm effect and costs'!$L$8</f>
        <v>190.56999999999996</v>
      </c>
      <c r="L140" s="364">
        <f t="shared" si="68"/>
        <v>230.69000000000008</v>
      </c>
      <c r="M140" s="361">
        <f>'eTable1. Data inputs'!T38</f>
        <v>56002.354836617174</v>
      </c>
      <c r="N140" s="361">
        <f>'eTable1. Data inputs'!U38</f>
        <v>206621.38876768315</v>
      </c>
      <c r="O140" s="361">
        <f t="shared" si="69"/>
        <v>12919183.23725922</v>
      </c>
      <c r="P140" s="361">
        <f t="shared" si="84"/>
        <v>47665488.174816847</v>
      </c>
      <c r="Q140" s="362">
        <f t="shared" si="70"/>
        <v>-5199101.7712967843</v>
      </c>
      <c r="R140" s="362">
        <f t="shared" si="71"/>
        <v>-39945406.708854407</v>
      </c>
      <c r="S140" s="362">
        <f t="shared" si="82"/>
        <v>12880.541612421954</v>
      </c>
      <c r="T140" s="362">
        <f t="shared" si="83"/>
        <v>47522.919416567143</v>
      </c>
      <c r="U140" s="362">
        <f t="shared" si="74"/>
        <v>-22537.178773665015</v>
      </c>
      <c r="V140" s="362">
        <f t="shared" si="75"/>
        <v>-173156.21270473101</v>
      </c>
      <c r="W140" s="365">
        <f t="shared" si="76"/>
        <v>1.6734516720088304</v>
      </c>
      <c r="X140" s="366">
        <f t="shared" si="77"/>
        <v>6.1742208790117417</v>
      </c>
      <c r="Y140" s="367">
        <f t="shared" si="78"/>
        <v>12880.541612421954</v>
      </c>
      <c r="Z140" s="368">
        <f>IF(G140/M140/I140/'eTable 2. Prgm effect and costs'!$L$8/D140&gt;1,"&gt;100%",G140/M140/I140/'eTable 2. Prgm effect and costs'!$L$8/D140)</f>
        <v>0.72337094404187052</v>
      </c>
      <c r="AA140" s="368">
        <f t="shared" si="79"/>
        <v>0.32723923659036991</v>
      </c>
      <c r="AB140" s="401">
        <f>G140/M140/D140/('eTable 2. Prgm effect and costs'!$J$8)/('eTable 2. Prgm effect and costs'!$M$8)*$C$146</f>
        <v>9.1013961406178385</v>
      </c>
      <c r="AC140" s="362">
        <f t="shared" si="80"/>
        <v>47522.919416567143</v>
      </c>
      <c r="AD140" s="370">
        <f>IF(H140/N140/I140/'eTable 2. Prgm effect and costs'!$L$8/D140&gt;1,"&gt;100%",H140/N140/I140/'eTable 2. Prgm effect and costs'!$L$8/D140)</f>
        <v>0.19606138806994444</v>
      </c>
      <c r="AE140" s="368">
        <f t="shared" si="81"/>
        <v>8.8694437460212924E-2</v>
      </c>
      <c r="AF140" s="371">
        <f>H140/N140/D140/('eTable 2. Prgm effect and costs'!$J$8)/('eTable 2. Prgm effect and costs'!M$8)*$C$146</f>
        <v>2.4668289145446805</v>
      </c>
    </row>
    <row r="141" spans="1:32" ht="15" customHeight="1" x14ac:dyDescent="0.2">
      <c r="A141" s="512"/>
      <c r="B141" s="358" t="s">
        <v>37</v>
      </c>
      <c r="C141" s="359">
        <f>'eTable1. Data inputs'!AC39</f>
        <v>8.5991540827138273</v>
      </c>
      <c r="D141" s="360">
        <f>'eTable1. Data inputs'!AH39</f>
        <v>2004</v>
      </c>
      <c r="E141" s="361">
        <f>'eTable1. Data inputs'!Q39</f>
        <v>7413.678611299224</v>
      </c>
      <c r="F141" s="361">
        <f>'eTable1. Data inputs'!R39</f>
        <v>7413.678611299224</v>
      </c>
      <c r="G141" s="362">
        <f t="shared" si="65"/>
        <v>14857011.937043644</v>
      </c>
      <c r="H141" s="362">
        <f t="shared" si="66"/>
        <v>14857011.937043644</v>
      </c>
      <c r="I141" s="363">
        <f>'eTable1. Data inputs'!X39</f>
        <v>0.42000000000000004</v>
      </c>
      <c r="J141" s="364">
        <f t="shared" si="67"/>
        <v>841.68000000000006</v>
      </c>
      <c r="K141" s="364">
        <f>J141*'eTable 2. Prgm effect and costs'!$L$8</f>
        <v>380.75999999999988</v>
      </c>
      <c r="L141" s="364">
        <f t="shared" si="68"/>
        <v>460.92000000000019</v>
      </c>
      <c r="M141" s="361">
        <f>'eTable1. Data inputs'!T39</f>
        <v>56405.342152439371</v>
      </c>
      <c r="N141" s="361">
        <f>'eTable1. Data inputs'!U39</f>
        <v>202962.19158772443</v>
      </c>
      <c r="O141" s="361">
        <f t="shared" si="69"/>
        <v>25998350.304902364</v>
      </c>
      <c r="P141" s="361">
        <f t="shared" si="84"/>
        <v>93549333.346613988</v>
      </c>
      <c r="Q141" s="362">
        <f t="shared" si="70"/>
        <v>-11141338.367858719</v>
      </c>
      <c r="R141" s="362">
        <f t="shared" si="71"/>
        <v>-78692321.409570336</v>
      </c>
      <c r="S141" s="362">
        <f t="shared" si="82"/>
        <v>12973.22869506106</v>
      </c>
      <c r="T141" s="362">
        <f t="shared" si="83"/>
        <v>46681.304065176642</v>
      </c>
      <c r="U141" s="362">
        <f t="shared" si="74"/>
        <v>-24171.956885921016</v>
      </c>
      <c r="V141" s="362">
        <f t="shared" si="75"/>
        <v>-170728.80632120607</v>
      </c>
      <c r="W141" s="365">
        <f t="shared" si="76"/>
        <v>1.749904382864466</v>
      </c>
      <c r="X141" s="366">
        <f t="shared" si="77"/>
        <v>6.2966452300790916</v>
      </c>
      <c r="Y141" s="367">
        <f t="shared" si="78"/>
        <v>12973.22869506106</v>
      </c>
      <c r="Z141" s="368">
        <f>IF(G141/M141/I141/'eTable 2. Prgm effect and costs'!$L$8/D141&gt;1,"&gt;100%",G141/M141/I141/'eTable 2. Prgm effect and costs'!$L$8/D141)</f>
        <v>0.69176712033141552</v>
      </c>
      <c r="AA141" s="368">
        <f t="shared" si="79"/>
        <v>0.31294226872135456</v>
      </c>
      <c r="AB141" s="401">
        <f>G141/M141/D141/('eTable 2. Prgm effect and costs'!$J$8)/('eTable 2. Prgm effect and costs'!$M$8)*$C$146</f>
        <v>8.7037593243809201</v>
      </c>
      <c r="AC141" s="362">
        <f t="shared" si="80"/>
        <v>46681.304065176642</v>
      </c>
      <c r="AD141" s="370">
        <f>IF(H141/N141/I141/'eTable 2. Prgm effect and costs'!$L$8/D141&gt;1,"&gt;100%",H141/N141/I141/'eTable 2. Prgm effect and costs'!$L$8/D141)</f>
        <v>0.19224940766978377</v>
      </c>
      <c r="AE141" s="368">
        <f t="shared" si="81"/>
        <v>8.6969970136330718E-2</v>
      </c>
      <c r="AF141" s="371">
        <f>H141/N141/D141/('eTable 2. Prgm effect and costs'!$J$8)/('eTable 2. Prgm effect and costs'!M$8)*$C$146</f>
        <v>2.4188668779327638</v>
      </c>
    </row>
    <row r="142" spans="1:32" ht="15" customHeight="1" x14ac:dyDescent="0.2">
      <c r="A142" s="512"/>
      <c r="B142" s="358" t="s">
        <v>38</v>
      </c>
      <c r="C142" s="359">
        <f>'eTable1. Data inputs'!AC40</f>
        <v>8.2194058388313262</v>
      </c>
      <c r="D142" s="360">
        <f>'eTable1. Data inputs'!AH40</f>
        <v>3282</v>
      </c>
      <c r="E142" s="361">
        <f>'eTable1. Data inputs'!Q40</f>
        <v>7825.0429023816741</v>
      </c>
      <c r="F142" s="361">
        <f>'eTable1. Data inputs'!R40</f>
        <v>7825.0429023816741</v>
      </c>
      <c r="G142" s="362">
        <f t="shared" si="65"/>
        <v>25681790.805616654</v>
      </c>
      <c r="H142" s="362">
        <f t="shared" si="66"/>
        <v>25681790.805616654</v>
      </c>
      <c r="I142" s="363">
        <f>'eTable1. Data inputs'!X40</f>
        <v>0.42000000000000004</v>
      </c>
      <c r="J142" s="364">
        <f t="shared" si="67"/>
        <v>1378.44</v>
      </c>
      <c r="K142" s="364">
        <f>J142*'eTable 2. Prgm effect and costs'!$L$8</f>
        <v>623.57999999999981</v>
      </c>
      <c r="L142" s="364">
        <f t="shared" si="68"/>
        <v>754.86000000000024</v>
      </c>
      <c r="M142" s="361">
        <f>'eTable1. Data inputs'!T40</f>
        <v>55973.386919211291</v>
      </c>
      <c r="N142" s="361">
        <f>'eTable1. Data inputs'!U40</f>
        <v>211053.67449527737</v>
      </c>
      <c r="O142" s="361">
        <f t="shared" si="69"/>
        <v>42252070.84983585</v>
      </c>
      <c r="P142" s="361">
        <f t="shared" si="84"/>
        <v>159315976.72950512</v>
      </c>
      <c r="Q142" s="362">
        <f t="shared" si="70"/>
        <v>-16570280.044219196</v>
      </c>
      <c r="R142" s="362">
        <f t="shared" si="71"/>
        <v>-133634185.92388847</v>
      </c>
      <c r="S142" s="362">
        <f t="shared" si="82"/>
        <v>12873.878991418602</v>
      </c>
      <c r="T142" s="362">
        <f t="shared" si="83"/>
        <v>48542.345133913812</v>
      </c>
      <c r="U142" s="362">
        <f t="shared" si="74"/>
        <v>-21951.461256682287</v>
      </c>
      <c r="V142" s="362">
        <f t="shared" si="75"/>
        <v>-177031.74883274836</v>
      </c>
      <c r="W142" s="365">
        <f t="shared" si="76"/>
        <v>1.6452151319835238</v>
      </c>
      <c r="X142" s="366">
        <f t="shared" si="77"/>
        <v>6.2034605738888908</v>
      </c>
      <c r="Y142" s="367">
        <f t="shared" si="78"/>
        <v>12873.878991418602</v>
      </c>
      <c r="Z142" s="368">
        <f>IF(G142/M142/I142/'eTable 2. Prgm effect and costs'!$L$8/D142&gt;1,"&gt;100%",G142/M142/I142/'eTable 2. Prgm effect and costs'!$L$8/D142)</f>
        <v>0.7357860332405437</v>
      </c>
      <c r="AA142" s="368">
        <f t="shared" si="79"/>
        <v>0.33285558646596014</v>
      </c>
      <c r="AB142" s="401">
        <f>G142/M142/D142/('eTable 2. Prgm effect and costs'!$J$8)/('eTable 2. Prgm effect and costs'!$M$8)*$C$146</f>
        <v>9.2576018133075166</v>
      </c>
      <c r="AC142" s="362">
        <f t="shared" si="80"/>
        <v>48542.345133913812</v>
      </c>
      <c r="AD142" s="370">
        <f>IF(H142/N142/I142/'eTable 2. Prgm effect and costs'!$L$8/D142&gt;1,"&gt;100%",H142/N142/I142/'eTable 2. Prgm effect and costs'!$L$8/D142)</f>
        <v>0.19513726272150819</v>
      </c>
      <c r="AE142" s="368">
        <f t="shared" si="81"/>
        <v>8.8276380754967965E-2</v>
      </c>
      <c r="AF142" s="371">
        <f>H142/N142/D142/('eTable 2. Prgm effect and costs'!$J$8)/('eTable 2. Prgm effect and costs'!M$8)*$C$146</f>
        <v>2.4552016423284249</v>
      </c>
    </row>
    <row r="143" spans="1:32" ht="15" customHeight="1" x14ac:dyDescent="0.2">
      <c r="A143" s="512"/>
      <c r="B143" s="358" t="s">
        <v>57</v>
      </c>
      <c r="C143" s="359">
        <f>'eTable1. Data inputs'!AC41</f>
        <v>3.0318454422732204</v>
      </c>
      <c r="D143" s="360">
        <f>'eTable1. Data inputs'!AH41</f>
        <v>810</v>
      </c>
      <c r="E143" s="361">
        <f>'eTable1. Data inputs'!Q41</f>
        <v>8268.3510333718968</v>
      </c>
      <c r="F143" s="361">
        <f>'eTable1. Data inputs'!R41</f>
        <v>8268.3510333718968</v>
      </c>
      <c r="G143" s="362">
        <f t="shared" si="65"/>
        <v>6697364.3370312368</v>
      </c>
      <c r="H143" s="362">
        <f t="shared" si="66"/>
        <v>6697364.3370312368</v>
      </c>
      <c r="I143" s="363">
        <f>'eTable1. Data inputs'!X41</f>
        <v>0.42000000000000004</v>
      </c>
      <c r="J143" s="364">
        <f t="shared" si="67"/>
        <v>340.20000000000005</v>
      </c>
      <c r="K143" s="364">
        <f>J143*'eTable 2. Prgm effect and costs'!$L$8</f>
        <v>153.89999999999998</v>
      </c>
      <c r="L143" s="364">
        <f t="shared" si="68"/>
        <v>186.30000000000007</v>
      </c>
      <c r="M143" s="361">
        <f>'eTable1. Data inputs'!T41</f>
        <v>60014.055473662447</v>
      </c>
      <c r="N143" s="361">
        <f>'eTable1. Data inputs'!U41</f>
        <v>231080.77785525855</v>
      </c>
      <c r="O143" s="361">
        <f t="shared" si="69"/>
        <v>11180618.534743318</v>
      </c>
      <c r="P143" s="361">
        <f t="shared" si="84"/>
        <v>43050348.914434686</v>
      </c>
      <c r="Q143" s="362">
        <f t="shared" si="70"/>
        <v>-4483254.1977120815</v>
      </c>
      <c r="R143" s="362">
        <f t="shared" si="71"/>
        <v>-36352984.577403449</v>
      </c>
      <c r="S143" s="362">
        <f t="shared" si="82"/>
        <v>13803.232758942368</v>
      </c>
      <c r="T143" s="362">
        <f t="shared" si="83"/>
        <v>53148.578906709488</v>
      </c>
      <c r="U143" s="362">
        <f t="shared" si="74"/>
        <v>-24064.703154654213</v>
      </c>
      <c r="V143" s="362">
        <f t="shared" si="75"/>
        <v>-195131.42553625032</v>
      </c>
      <c r="W143" s="365">
        <f t="shared" si="76"/>
        <v>1.6694057500983124</v>
      </c>
      <c r="X143" s="366">
        <f t="shared" si="77"/>
        <v>6.4279538558772451</v>
      </c>
      <c r="Y143" s="367">
        <f t="shared" si="78"/>
        <v>13803.232758942368</v>
      </c>
      <c r="Z143" s="368">
        <f>IF(G143/M143/I143/'eTable 2. Prgm effect and costs'!$L$8/D143&gt;1,"&gt;100%",G143/M143/I143/'eTable 2. Prgm effect and costs'!$L$8/D143)</f>
        <v>0.72512408425464325</v>
      </c>
      <c r="AA143" s="368">
        <f t="shared" si="79"/>
        <v>0.32803232382948133</v>
      </c>
      <c r="AB143" s="401">
        <f>G143/M143/D143/('eTable 2. Prgm effect and costs'!$J$8)/('eTable 2. Prgm effect and costs'!$M$8)*$C$146</f>
        <v>9.1234540124440624</v>
      </c>
      <c r="AC143" s="362">
        <f t="shared" si="80"/>
        <v>53148.578906709488</v>
      </c>
      <c r="AD143" s="370">
        <f>IF(H143/N143/I143/'eTable 2. Prgm effect and costs'!$L$8/D143&gt;1,"&gt;100%",H143/N143/I143/'eTable 2. Prgm effect and costs'!$L$8/D143)</f>
        <v>0.188322185088908</v>
      </c>
      <c r="AE143" s="368">
        <f t="shared" si="81"/>
        <v>8.5193369444982167E-2</v>
      </c>
      <c r="AF143" s="371">
        <f>H143/N143/D143/('eTable 2. Prgm effect and costs'!$J$8)/('eTable 2. Prgm effect and costs'!M$8)*$C$146</f>
        <v>2.3694548732962311</v>
      </c>
    </row>
    <row r="144" spans="1:32" ht="15" customHeight="1" x14ac:dyDescent="0.2">
      <c r="A144" s="512"/>
      <c r="B144" s="358" t="s">
        <v>58</v>
      </c>
      <c r="C144" s="359">
        <f>'eTable1. Data inputs'!AC42</f>
        <v>4.6931013388443894</v>
      </c>
      <c r="D144" s="360">
        <f>'eTable1. Data inputs'!AH42</f>
        <v>4573.2437953568115</v>
      </c>
      <c r="E144" s="361">
        <f>'eTable1. Data inputs'!Q42</f>
        <v>9129.8069701432159</v>
      </c>
      <c r="F144" s="361">
        <f>'eTable1. Data inputs'!R42</f>
        <v>9129.8069701432159</v>
      </c>
      <c r="G144" s="362">
        <f t="shared" si="65"/>
        <v>41752833.079012834</v>
      </c>
      <c r="H144" s="362">
        <f t="shared" si="66"/>
        <v>41752833.079012834</v>
      </c>
      <c r="I144" s="363">
        <f>'eTable1. Data inputs'!X42</f>
        <v>0.42000000000000004</v>
      </c>
      <c r="J144" s="364">
        <f t="shared" si="67"/>
        <v>1920.7623940498611</v>
      </c>
      <c r="K144" s="364">
        <f>J144*'eTable 2. Prgm effect and costs'!$L$8</f>
        <v>868.91632111779404</v>
      </c>
      <c r="L144" s="364">
        <f t="shared" si="68"/>
        <v>1051.846072932067</v>
      </c>
      <c r="M144" s="361">
        <f>'eTable1. Data inputs'!T42</f>
        <v>72328.457686450463</v>
      </c>
      <c r="N144" s="361">
        <f>'eTable1. Data inputs'!U42</f>
        <v>247777.62471098211</v>
      </c>
      <c r="O144" s="361">
        <f t="shared" si="69"/>
        <v>76078404.178726092</v>
      </c>
      <c r="P144" s="361">
        <f t="shared" si="84"/>
        <v>260623921.51268202</v>
      </c>
      <c r="Q144" s="362">
        <f t="shared" si="70"/>
        <v>-34325571.099713258</v>
      </c>
      <c r="R144" s="362">
        <f t="shared" si="71"/>
        <v>-218871088.43366918</v>
      </c>
      <c r="S144" s="362">
        <f t="shared" si="82"/>
        <v>16635.545267883612</v>
      </c>
      <c r="T144" s="362">
        <f t="shared" si="83"/>
        <v>56988.853683525907</v>
      </c>
      <c r="U144" s="362">
        <f t="shared" si="74"/>
        <v>-32633.644772784315</v>
      </c>
      <c r="V144" s="362">
        <f t="shared" si="75"/>
        <v>-208082.81179731595</v>
      </c>
      <c r="W144" s="365">
        <f t="shared" si="76"/>
        <v>1.8221135805265174</v>
      </c>
      <c r="X144" s="366">
        <f t="shared" si="77"/>
        <v>6.2420655628201018</v>
      </c>
      <c r="Y144" s="367">
        <f t="shared" si="78"/>
        <v>16635.545267883612</v>
      </c>
      <c r="Z144" s="368">
        <f>IF(G144/M144/I144/'eTable 2. Prgm effect and costs'!$L$8/D144&gt;1,"&gt;100%",G144/M144/I144/'eTable 2. Prgm effect and costs'!$L$8/D144)</f>
        <v>0.66435283108953125</v>
      </c>
      <c r="AA144" s="368">
        <f t="shared" si="79"/>
        <v>0.300540566445264</v>
      </c>
      <c r="AB144" s="401">
        <f>G144/M144/D144/('eTable 2. Prgm effect and costs'!$J$8)/('eTable 2. Prgm effect and costs'!$M$8)*$C$146</f>
        <v>8.3588349002538926</v>
      </c>
      <c r="AC144" s="362">
        <f t="shared" si="80"/>
        <v>56988.853683525907</v>
      </c>
      <c r="AD144" s="370">
        <f>IF(H144/N144/I144/'eTable 2. Prgm effect and costs'!$L$8/D144&gt;1,"&gt;100%",H144/N144/I144/'eTable 2. Prgm effect and costs'!$L$8/D144)</f>
        <v>0.19393040710751058</v>
      </c>
      <c r="AE144" s="368">
        <f t="shared" si="81"/>
        <v>8.7730422262921409E-2</v>
      </c>
      <c r="AF144" s="371">
        <f>H144/N144/D144/('eTable 2. Prgm effect and costs'!$J$8)/('eTable 2. Prgm effect and costs'!M$8)*$C$146</f>
        <v>2.4400170802196026</v>
      </c>
    </row>
    <row r="145" spans="1:32" ht="15" customHeight="1" x14ac:dyDescent="0.2">
      <c r="A145" s="512"/>
      <c r="B145" s="358" t="s">
        <v>56</v>
      </c>
      <c r="C145" s="359">
        <f>'eTable1. Data inputs'!AC43</f>
        <v>12.865981006423139</v>
      </c>
      <c r="D145" s="360">
        <f>'eTable1. Data inputs'!AH43</f>
        <v>3010</v>
      </c>
      <c r="E145" s="361">
        <f>'eTable1. Data inputs'!Q43</f>
        <v>7451.5361350449748</v>
      </c>
      <c r="F145" s="361">
        <f>'eTable1. Data inputs'!R43</f>
        <v>7451.5361350449748</v>
      </c>
      <c r="G145" s="362">
        <f t="shared" ref="G145:G164" si="85">E145*D145</f>
        <v>22429123.766485374</v>
      </c>
      <c r="H145" s="362">
        <f t="shared" ref="H145:H164" si="86">F145*D145</f>
        <v>22429123.766485374</v>
      </c>
      <c r="I145" s="363">
        <f>'eTable1. Data inputs'!X43</f>
        <v>0.42000000000000004</v>
      </c>
      <c r="J145" s="364">
        <f t="shared" si="67"/>
        <v>1264.2</v>
      </c>
      <c r="K145" s="364">
        <f>J145*'eTable 2. Prgm effect and costs'!$L$8</f>
        <v>571.89999999999986</v>
      </c>
      <c r="L145" s="364">
        <f t="shared" ref="L145:L164" si="87">J145-K145</f>
        <v>692.30000000000018</v>
      </c>
      <c r="M145" s="361">
        <f>'eTable1. Data inputs'!T43</f>
        <v>54345.546371741912</v>
      </c>
      <c r="N145" s="361">
        <f>'eTable1. Data inputs'!U43</f>
        <v>198532.11704504845</v>
      </c>
      <c r="O145" s="361">
        <f t="shared" ref="O145:O164" si="88">M145*L145</f>
        <v>37623421.753156938</v>
      </c>
      <c r="P145" s="361">
        <f t="shared" si="84"/>
        <v>137443784.63028708</v>
      </c>
      <c r="Q145" s="362">
        <f t="shared" ref="Q145:Q164" si="89">G145-O145</f>
        <v>-15194297.986671563</v>
      </c>
      <c r="R145" s="362">
        <f t="shared" ref="R145:R164" si="90">H145-P145</f>
        <v>-115014660.8638017</v>
      </c>
      <c r="S145" s="362">
        <f t="shared" si="82"/>
        <v>12499.475665500644</v>
      </c>
      <c r="T145" s="362">
        <f t="shared" si="83"/>
        <v>45662.386920361154</v>
      </c>
      <c r="U145" s="362">
        <f t="shared" ref="U145:U164" si="91">Q145/L145</f>
        <v>-21947.563175894207</v>
      </c>
      <c r="V145" s="362">
        <f t="shared" ref="V145:V164" si="92">R145/L145</f>
        <v>-166134.13384920073</v>
      </c>
      <c r="W145" s="365">
        <f t="shared" ref="W145:W164" si="93">O145/G145</f>
        <v>1.677436093574711</v>
      </c>
      <c r="X145" s="366">
        <f t="shared" ref="X145:X164" si="94">P145/H145</f>
        <v>6.127915921337145</v>
      </c>
      <c r="Y145" s="367">
        <f t="shared" ref="Y145:Y164" si="95">O145/D145</f>
        <v>12499.475665500644</v>
      </c>
      <c r="Z145" s="368">
        <f>IF(G145/M145/I145/'eTable 2. Prgm effect and costs'!$L$8/D145&gt;1,"&gt;100%",G145/M145/I145/'eTable 2. Prgm effect and costs'!$L$8/D145)</f>
        <v>0.72165271775556838</v>
      </c>
      <c r="AA145" s="368">
        <f t="shared" ref="AA145:AA164" si="96">IF(G145/M145/J145&gt;1,"&gt;100%",G145/M145/J145)</f>
        <v>0.32646194374656662</v>
      </c>
      <c r="AB145" s="401">
        <f>G145/M145/D145/('eTable 2. Prgm effect and costs'!$J$8)/('eTable 2. Prgm effect and costs'!$M$8)*$C$146</f>
        <v>9.0797775530595946</v>
      </c>
      <c r="AC145" s="362">
        <f t="shared" ref="AC145:AC164" si="97">P145/D145</f>
        <v>45662.386920361154</v>
      </c>
      <c r="AD145" s="370">
        <f>IF(H145/N145/I145/'eTable 2. Prgm effect and costs'!$L$8/D145&gt;1,"&gt;100%",H145/N145/I145/'eTable 2. Prgm effect and costs'!$L$8/D145)</f>
        <v>0.19754290550470394</v>
      </c>
      <c r="AE145" s="368">
        <f t="shared" ref="AE145:AE164" si="98">IF(H145/N145/J145&gt;1,"&gt;100%",H145/N145/J145)</f>
        <v>8.9364647728318411E-2</v>
      </c>
      <c r="AF145" s="371">
        <f>H145/N145/D145/('eTable 2. Prgm effect and costs'!$J$8)/('eTable 2. Prgm effect and costs'!M$8)*$C$146</f>
        <v>2.4854692500102389</v>
      </c>
    </row>
    <row r="146" spans="1:32" ht="15" customHeight="1" x14ac:dyDescent="0.2">
      <c r="A146" s="512"/>
      <c r="B146" s="358" t="s">
        <v>55</v>
      </c>
      <c r="C146" s="359">
        <f>'eTable1. Data inputs'!AC44</f>
        <v>15.230746589131638</v>
      </c>
      <c r="D146" s="360">
        <f>'eTable1. Data inputs'!AH44</f>
        <v>19391</v>
      </c>
      <c r="E146" s="361">
        <f>'eTable1. Data inputs'!Q44</f>
        <v>9077.3912729985095</v>
      </c>
      <c r="F146" s="361">
        <f>'eTable1. Data inputs'!R44</f>
        <v>9077.3912729985095</v>
      </c>
      <c r="G146" s="362">
        <f t="shared" si="85"/>
        <v>176019694.17471409</v>
      </c>
      <c r="H146" s="362">
        <f t="shared" si="86"/>
        <v>176019694.17471409</v>
      </c>
      <c r="I146" s="363">
        <f>'eTable1. Data inputs'!X44</f>
        <v>0.42000000000000004</v>
      </c>
      <c r="J146" s="364">
        <f t="shared" si="67"/>
        <v>8144.2200000000012</v>
      </c>
      <c r="K146" s="364">
        <f>J146*'eTable 2. Prgm effect and costs'!$L$8</f>
        <v>3684.2899999999991</v>
      </c>
      <c r="L146" s="364">
        <f t="shared" si="87"/>
        <v>4459.9300000000021</v>
      </c>
      <c r="M146" s="361">
        <f>'eTable1. Data inputs'!T44</f>
        <v>76351.718493217952</v>
      </c>
      <c r="N146" s="361">
        <f>'eTable1. Data inputs'!U44</f>
        <v>252117.25816153677</v>
      </c>
      <c r="O146" s="361">
        <f t="shared" si="88"/>
        <v>340523319.85945767</v>
      </c>
      <c r="P146" s="361">
        <f t="shared" si="84"/>
        <v>1124425323.1923833</v>
      </c>
      <c r="Q146" s="362">
        <f t="shared" si="89"/>
        <v>-164503625.68474358</v>
      </c>
      <c r="R146" s="362">
        <f t="shared" si="90"/>
        <v>-948405629.0176692</v>
      </c>
      <c r="S146" s="362">
        <f t="shared" si="82"/>
        <v>17560.895253440136</v>
      </c>
      <c r="T146" s="362">
        <f t="shared" si="83"/>
        <v>57986.969377153488</v>
      </c>
      <c r="U146" s="362">
        <f t="shared" si="91"/>
        <v>-36884.79991496358</v>
      </c>
      <c r="V146" s="362">
        <f t="shared" si="92"/>
        <v>-212650.33958328242</v>
      </c>
      <c r="W146" s="365">
        <f t="shared" si="93"/>
        <v>1.9345751136316607</v>
      </c>
      <c r="X146" s="366">
        <f t="shared" si="94"/>
        <v>6.3880654290666943</v>
      </c>
      <c r="Y146" s="367">
        <f t="shared" si="95"/>
        <v>17560.895253440136</v>
      </c>
      <c r="Z146" s="368">
        <f>IF(G146/M146/I146/'eTable 2. Prgm effect and costs'!$L$8/D146&gt;1,"&gt;100%",G146/M146/I146/'eTable 2. Prgm effect and costs'!$L$8/D146)</f>
        <v>0.62573239325767349</v>
      </c>
      <c r="AA146" s="368">
        <f t="shared" si="96"/>
        <v>0.28306941599751878</v>
      </c>
      <c r="AB146" s="401">
        <f>G146/M146/D146/('eTable 2. Prgm effect and costs'!$J$8)/('eTable 2. Prgm effect and costs'!$M$8)*$C$146</f>
        <v>7.8729155987848323</v>
      </c>
      <c r="AC146" s="362">
        <f t="shared" si="97"/>
        <v>57986.969377153488</v>
      </c>
      <c r="AD146" s="370">
        <f>IF(H146/N146/I146/'eTable 2. Prgm effect and costs'!$L$8/D146&gt;1,"&gt;100%",H146/N146/I146/'eTable 2. Prgm effect and costs'!$L$8/D146)</f>
        <v>0.18949810850111068</v>
      </c>
      <c r="AE146" s="368">
        <f t="shared" si="98"/>
        <v>8.5725334798121472E-2</v>
      </c>
      <c r="AF146" s="371">
        <f>H146/N146/D146/('eTable 2. Prgm effect and costs'!$J$8)/('eTable 2. Prgm effect and costs'!M$8)*$C$146</f>
        <v>2.3842502488827635</v>
      </c>
    </row>
    <row r="147" spans="1:32" ht="15" customHeight="1" x14ac:dyDescent="0.2">
      <c r="A147" s="512"/>
      <c r="B147" s="358" t="s">
        <v>54</v>
      </c>
      <c r="C147" s="359">
        <f>'eTable1. Data inputs'!AC45</f>
        <v>8.6948532226697104</v>
      </c>
      <c r="D147" s="360">
        <f>'eTable1. Data inputs'!AH45</f>
        <v>13519</v>
      </c>
      <c r="E147" s="361">
        <f>'eTable1. Data inputs'!Q45</f>
        <v>7201.6033934435873</v>
      </c>
      <c r="F147" s="361">
        <f>'eTable1. Data inputs'!R45</f>
        <v>7201.6033934435873</v>
      </c>
      <c r="G147" s="362">
        <f t="shared" si="85"/>
        <v>97358476.275963858</v>
      </c>
      <c r="H147" s="362">
        <f t="shared" si="86"/>
        <v>97358476.275963858</v>
      </c>
      <c r="I147" s="363">
        <f>'eTable1. Data inputs'!X45</f>
        <v>0.42000000000000004</v>
      </c>
      <c r="J147" s="364">
        <f t="shared" si="67"/>
        <v>5677.9800000000005</v>
      </c>
      <c r="K147" s="364">
        <f>J147*'eTable 2. Prgm effect and costs'!$L$8</f>
        <v>2568.6099999999992</v>
      </c>
      <c r="L147" s="364">
        <f t="shared" si="87"/>
        <v>3109.3700000000013</v>
      </c>
      <c r="M147" s="361">
        <f>'eTable1. Data inputs'!T45</f>
        <v>55999.075345033445</v>
      </c>
      <c r="N147" s="361">
        <f>'eTable1. Data inputs'!U45</f>
        <v>197965.39481946925</v>
      </c>
      <c r="O147" s="361">
        <f t="shared" si="88"/>
        <v>174121844.90558672</v>
      </c>
      <c r="P147" s="361">
        <f t="shared" si="84"/>
        <v>615547659.68981338</v>
      </c>
      <c r="Q147" s="362">
        <f t="shared" si="89"/>
        <v>-76763368.629622862</v>
      </c>
      <c r="R147" s="362">
        <f t="shared" si="90"/>
        <v>-518189183.41384953</v>
      </c>
      <c r="S147" s="362">
        <f t="shared" si="82"/>
        <v>12879.787329357698</v>
      </c>
      <c r="T147" s="362">
        <f t="shared" si="83"/>
        <v>45532.040808477948</v>
      </c>
      <c r="U147" s="362">
        <f t="shared" si="91"/>
        <v>-24687.756243104817</v>
      </c>
      <c r="V147" s="362">
        <f t="shared" si="92"/>
        <v>-166654.07571754063</v>
      </c>
      <c r="W147" s="365">
        <f t="shared" si="93"/>
        <v>1.7884610725833066</v>
      </c>
      <c r="X147" s="366">
        <f t="shared" si="94"/>
        <v>6.3224865798539778</v>
      </c>
      <c r="Y147" s="367">
        <f t="shared" si="95"/>
        <v>12879.787329357698</v>
      </c>
      <c r="Z147" s="368">
        <f>IF(G147/M147/I147/'eTable 2. Prgm effect and costs'!$L$8/D147&gt;1,"&gt;100%",G147/M147/I147/'eTable 2. Prgm effect and costs'!$L$8/D147)</f>
        <v>0.6768536001965948</v>
      </c>
      <c r="AA147" s="368">
        <f t="shared" si="96"/>
        <v>0.30619567627941185</v>
      </c>
      <c r="AB147" s="401">
        <f>G147/M147/D147/('eTable 2. Prgm effect and costs'!$J$8)/('eTable 2. Prgm effect and costs'!$M$8)*$C$146</f>
        <v>8.516118590790402</v>
      </c>
      <c r="AC147" s="362">
        <f t="shared" si="97"/>
        <v>45532.040808477948</v>
      </c>
      <c r="AD147" s="370">
        <f>IF(H147/N147/I147/'eTable 2. Prgm effect and costs'!$L$8/D147&gt;1,"&gt;100%",H147/N147/I147/'eTable 2. Prgm effect and costs'!$L$8/D147)</f>
        <v>0.19146364337833555</v>
      </c>
      <c r="AE147" s="368">
        <f t="shared" si="98"/>
        <v>8.6614505337818434E-2</v>
      </c>
      <c r="AF147" s="371">
        <f>H147/N147/D147/('eTable 2. Prgm effect and costs'!$J$8)/('eTable 2. Prgm effect and costs'!M$8)*$C$146</f>
        <v>2.4089804536182036</v>
      </c>
    </row>
    <row r="148" spans="1:32" ht="15" customHeight="1" x14ac:dyDescent="0.2">
      <c r="A148" s="512"/>
      <c r="B148" s="358" t="s">
        <v>53</v>
      </c>
      <c r="C148" s="359">
        <f>'eTable1. Data inputs'!AC46</f>
        <v>9.324596774193548</v>
      </c>
      <c r="D148" s="360">
        <f>'eTable1. Data inputs'!AH46</f>
        <v>681</v>
      </c>
      <c r="E148" s="361">
        <f>'eTable1. Data inputs'!Q46</f>
        <v>7723.4549112819332</v>
      </c>
      <c r="F148" s="361">
        <f>'eTable1. Data inputs'!R46</f>
        <v>7723.4549112819332</v>
      </c>
      <c r="G148" s="362">
        <f t="shared" si="85"/>
        <v>5259672.7945829965</v>
      </c>
      <c r="H148" s="362">
        <f t="shared" si="86"/>
        <v>5259672.7945829965</v>
      </c>
      <c r="I148" s="363">
        <f>'eTable1. Data inputs'!X46</f>
        <v>0.42000000000000004</v>
      </c>
      <c r="J148" s="364">
        <f t="shared" si="67"/>
        <v>286.02000000000004</v>
      </c>
      <c r="K148" s="364">
        <f>J148*'eTable 2. Prgm effect and costs'!$L$8</f>
        <v>129.38999999999996</v>
      </c>
      <c r="L148" s="364">
        <f t="shared" si="87"/>
        <v>156.63000000000008</v>
      </c>
      <c r="M148" s="361">
        <f>'eTable1. Data inputs'!T46</f>
        <v>71542.551121025026</v>
      </c>
      <c r="N148" s="361">
        <f>'eTable1. Data inputs'!U46</f>
        <v>261536.06979708653</v>
      </c>
      <c r="O148" s="361">
        <f t="shared" si="88"/>
        <v>11205709.782086156</v>
      </c>
      <c r="P148" s="361">
        <f t="shared" si="84"/>
        <v>40964394.612317681</v>
      </c>
      <c r="Q148" s="362">
        <f t="shared" si="89"/>
        <v>-5946036.9875031598</v>
      </c>
      <c r="R148" s="362">
        <f t="shared" si="90"/>
        <v>-35704721.817734689</v>
      </c>
      <c r="S148" s="362">
        <f t="shared" si="82"/>
        <v>16454.786757835765</v>
      </c>
      <c r="T148" s="362">
        <f t="shared" si="83"/>
        <v>60153.296053329927</v>
      </c>
      <c r="U148" s="362">
        <f t="shared" si="91"/>
        <v>-37962.312376320988</v>
      </c>
      <c r="V148" s="362">
        <f t="shared" si="92"/>
        <v>-227955.83105238251</v>
      </c>
      <c r="W148" s="365">
        <f t="shared" si="93"/>
        <v>2.1304956068041072</v>
      </c>
      <c r="X148" s="366">
        <f t="shared" si="94"/>
        <v>7.7883922084482951</v>
      </c>
      <c r="Y148" s="367">
        <f t="shared" si="95"/>
        <v>16454.786757835765</v>
      </c>
      <c r="Z148" s="368">
        <f>IF(G148/M148/I148/'eTable 2. Prgm effect and costs'!$L$8/D148&gt;1,"&gt;100%",G148/M148/I148/'eTable 2. Prgm effect and costs'!$L$8/D148)</f>
        <v>0.56819000796033048</v>
      </c>
      <c r="AA148" s="368">
        <f t="shared" si="96"/>
        <v>0.25703833693443506</v>
      </c>
      <c r="AB148" s="401">
        <f>G148/M148/D148/('eTable 2. Prgm effect and costs'!$J$8)/('eTable 2. Prgm effect and costs'!$M$8)*$C$146</f>
        <v>7.1489218473343055</v>
      </c>
      <c r="AC148" s="362">
        <f t="shared" si="97"/>
        <v>60153.296053329927</v>
      </c>
      <c r="AD148" s="370">
        <f>IF(H148/N148/I148/'eTable 2. Prgm effect and costs'!$L$8/D148&gt;1,"&gt;100%",H148/N148/I148/'eTable 2. Prgm effect and costs'!$L$8/D148)</f>
        <v>0.15542698459335183</v>
      </c>
      <c r="AE148" s="368">
        <f t="shared" si="98"/>
        <v>7.0312207316040085E-2</v>
      </c>
      <c r="AF148" s="371">
        <f>H148/N148/D148/('eTable 2. Prgm effect and costs'!$J$8)/('eTable 2. Prgm effect and costs'!M$8)*$C$146</f>
        <v>1.9555700562447802</v>
      </c>
    </row>
    <row r="149" spans="1:32" ht="15" customHeight="1" x14ac:dyDescent="0.2">
      <c r="A149" s="512"/>
      <c r="B149" s="358" t="s">
        <v>39</v>
      </c>
      <c r="C149" s="359">
        <f>'eTable1. Data inputs'!AC47</f>
        <v>10.401421978013683</v>
      </c>
      <c r="D149" s="360">
        <f>'eTable1. Data inputs'!AH47</f>
        <v>12344</v>
      </c>
      <c r="E149" s="361">
        <f>'eTable1. Data inputs'!Q47</f>
        <v>7198.6484548337448</v>
      </c>
      <c r="F149" s="361">
        <f>'eTable1. Data inputs'!R47</f>
        <v>7198.6484548337448</v>
      </c>
      <c r="G149" s="362">
        <f t="shared" si="85"/>
        <v>88860116.526467741</v>
      </c>
      <c r="H149" s="362">
        <f t="shared" si="86"/>
        <v>88860116.526467741</v>
      </c>
      <c r="I149" s="363">
        <f>'eTable1. Data inputs'!X47</f>
        <v>0.42000000000000004</v>
      </c>
      <c r="J149" s="364">
        <f t="shared" si="67"/>
        <v>5184.4800000000005</v>
      </c>
      <c r="K149" s="364">
        <f>J149*'eTable 2. Prgm effect and costs'!$L$8</f>
        <v>2345.3599999999992</v>
      </c>
      <c r="L149" s="364">
        <f t="shared" si="87"/>
        <v>2839.1200000000013</v>
      </c>
      <c r="M149" s="361">
        <f>'eTable1. Data inputs'!T47</f>
        <v>57231.433479522813</v>
      </c>
      <c r="N149" s="361">
        <f>'eTable1. Data inputs'!U47</f>
        <v>202293.78580352355</v>
      </c>
      <c r="O149" s="361">
        <f t="shared" si="88"/>
        <v>162486907.42038289</v>
      </c>
      <c r="P149" s="361">
        <f t="shared" si="84"/>
        <v>574336333.15050006</v>
      </c>
      <c r="Q149" s="362">
        <f t="shared" si="89"/>
        <v>-73626790.893915147</v>
      </c>
      <c r="R149" s="362">
        <f t="shared" si="90"/>
        <v>-485476216.62403232</v>
      </c>
      <c r="S149" s="362">
        <f t="shared" si="82"/>
        <v>13163.229700290254</v>
      </c>
      <c r="T149" s="362">
        <f t="shared" si="83"/>
        <v>46527.570734810441</v>
      </c>
      <c r="U149" s="362">
        <f t="shared" si="91"/>
        <v>-25932.96193676742</v>
      </c>
      <c r="V149" s="362">
        <f t="shared" si="92"/>
        <v>-170995.31426076815</v>
      </c>
      <c r="W149" s="365">
        <f t="shared" si="93"/>
        <v>1.8285695964846589</v>
      </c>
      <c r="X149" s="366">
        <f t="shared" si="94"/>
        <v>6.4633758721150123</v>
      </c>
      <c r="Y149" s="367">
        <f t="shared" si="95"/>
        <v>13163.229700290254</v>
      </c>
      <c r="Z149" s="368">
        <f>IF(G149/M149/I149/'eTable 2. Prgm effect and costs'!$L$8/D149&gt;1,"&gt;100%",G149/M149/I149/'eTable 2. Prgm effect and costs'!$L$8/D149)</f>
        <v>0.66200724222728846</v>
      </c>
      <c r="AA149" s="368">
        <f t="shared" si="96"/>
        <v>0.29947946672186848</v>
      </c>
      <c r="AB149" s="401">
        <f>G149/M149/D149/('eTable 2. Prgm effect and costs'!$J$8)/('eTable 2. Prgm effect and costs'!$M$8)*$C$146</f>
        <v>8.3293228862669757</v>
      </c>
      <c r="AC149" s="362">
        <f t="shared" si="97"/>
        <v>46527.570734810441</v>
      </c>
      <c r="AD149" s="370">
        <f>IF(H149/N149/I149/'eTable 2. Prgm effect and costs'!$L$8/D149&gt;1,"&gt;100%",H149/N149/I149/'eTable 2. Prgm effect and costs'!$L$8/D149)</f>
        <v>0.18729010036567065</v>
      </c>
      <c r="AE149" s="368">
        <f t="shared" si="98"/>
        <v>8.4726473974946204E-2</v>
      </c>
      <c r="AF149" s="371">
        <f>H149/N149/D149/('eTable 2. Prgm effect and costs'!$J$8)/('eTable 2. Prgm effect and costs'!M$8)*$C$146</f>
        <v>2.3564692647447218</v>
      </c>
    </row>
    <row r="150" spans="1:32" ht="15" customHeight="1" x14ac:dyDescent="0.2">
      <c r="A150" s="512"/>
      <c r="B150" s="358" t="s">
        <v>40</v>
      </c>
      <c r="C150" s="359">
        <f>'eTable1. Data inputs'!AC48</f>
        <v>12.222460394476609</v>
      </c>
      <c r="D150" s="360">
        <f>'eTable1. Data inputs'!AH48</f>
        <v>6515</v>
      </c>
      <c r="E150" s="361">
        <f>'eTable1. Data inputs'!Q48</f>
        <v>7215.9923609535717</v>
      </c>
      <c r="F150" s="361">
        <f>'eTable1. Data inputs'!R48</f>
        <v>7215.9923609535717</v>
      </c>
      <c r="G150" s="362">
        <f t="shared" si="85"/>
        <v>47012190.231612518</v>
      </c>
      <c r="H150" s="362">
        <f t="shared" si="86"/>
        <v>47012190.231612518</v>
      </c>
      <c r="I150" s="363">
        <f>'eTable1. Data inputs'!X48</f>
        <v>0.42000000000000004</v>
      </c>
      <c r="J150" s="364">
        <f t="shared" si="67"/>
        <v>2736.3</v>
      </c>
      <c r="K150" s="364">
        <f>J150*'eTable 2. Prgm effect and costs'!$L$8</f>
        <v>1237.8499999999997</v>
      </c>
      <c r="L150" s="364">
        <f t="shared" si="87"/>
        <v>1498.4500000000005</v>
      </c>
      <c r="M150" s="361">
        <f>'eTable1. Data inputs'!T48</f>
        <v>59703.607070507118</v>
      </c>
      <c r="N150" s="361">
        <f>'eTable1. Data inputs'!U48</f>
        <v>222008.10673431095</v>
      </c>
      <c r="O150" s="361">
        <f t="shared" si="88"/>
        <v>89462870.014801428</v>
      </c>
      <c r="P150" s="361">
        <f t="shared" si="84"/>
        <v>332668047.53602833</v>
      </c>
      <c r="Q150" s="362">
        <f t="shared" si="89"/>
        <v>-42450679.783188909</v>
      </c>
      <c r="R150" s="362">
        <f t="shared" si="90"/>
        <v>-285655857.30441582</v>
      </c>
      <c r="S150" s="362">
        <f t="shared" si="82"/>
        <v>13731.829626216642</v>
      </c>
      <c r="T150" s="362">
        <f t="shared" si="83"/>
        <v>51061.864548891528</v>
      </c>
      <c r="U150" s="362">
        <f t="shared" si="91"/>
        <v>-28329.727240274213</v>
      </c>
      <c r="V150" s="362">
        <f t="shared" si="92"/>
        <v>-190634.22690407804</v>
      </c>
      <c r="W150" s="365">
        <f t="shared" si="93"/>
        <v>1.9029717520934326</v>
      </c>
      <c r="X150" s="366">
        <f t="shared" si="94"/>
        <v>7.0762082323135749</v>
      </c>
      <c r="Y150" s="367">
        <f t="shared" si="95"/>
        <v>13731.829626216642</v>
      </c>
      <c r="Z150" s="368">
        <f>IF(G150/M150/I150/'eTable 2. Prgm effect and costs'!$L$8/D150&gt;1,"&gt;100%",G150/M150/I150/'eTable 2. Prgm effect and costs'!$L$8/D150)</f>
        <v>0.63612416445897924</v>
      </c>
      <c r="AA150" s="368">
        <f t="shared" si="96"/>
        <v>0.28777045535049051</v>
      </c>
      <c r="AB150" s="401">
        <f>G150/M150/D150/('eTable 2. Prgm effect and costs'!$J$8)/('eTable 2. Prgm effect and costs'!$M$8)*$C$146</f>
        <v>8.0036640440807929</v>
      </c>
      <c r="AC150" s="362">
        <f t="shared" si="97"/>
        <v>51061.864548891528</v>
      </c>
      <c r="AD150" s="370">
        <f>IF(H150/N150/I150/'eTable 2. Prgm effect and costs'!$L$8/D150&gt;1,"&gt;100%",H150/N150/I150/'eTable 2. Prgm effect and costs'!$L$8/D150)</f>
        <v>0.17106991146212938</v>
      </c>
      <c r="AE150" s="368">
        <f t="shared" si="98"/>
        <v>7.7388769470963265E-2</v>
      </c>
      <c r="AF150" s="371">
        <f>H150/N150/D150/('eTable 2. Prgm effect and costs'!$J$8)/('eTable 2. Prgm effect and costs'!M$8)*$C$146</f>
        <v>2.1523881278083765</v>
      </c>
    </row>
    <row r="151" spans="1:32" ht="15" customHeight="1" x14ac:dyDescent="0.2">
      <c r="A151" s="512"/>
      <c r="B151" s="358" t="s">
        <v>8</v>
      </c>
      <c r="C151" s="359">
        <f>'eTable1. Data inputs'!AC49</f>
        <v>11.986856435239492</v>
      </c>
      <c r="D151" s="360">
        <f>'eTable1. Data inputs'!AH49</f>
        <v>3834</v>
      </c>
      <c r="E151" s="361">
        <f>'eTable1. Data inputs'!Q49</f>
        <v>8011.326943804077</v>
      </c>
      <c r="F151" s="361">
        <f>'eTable1. Data inputs'!R49</f>
        <v>8011.326943804077</v>
      </c>
      <c r="G151" s="362">
        <f t="shared" si="85"/>
        <v>30715427.502544831</v>
      </c>
      <c r="H151" s="362">
        <f t="shared" si="86"/>
        <v>30715427.502544831</v>
      </c>
      <c r="I151" s="363">
        <f>'eTable1. Data inputs'!X49</f>
        <v>0.42000000000000004</v>
      </c>
      <c r="J151" s="364">
        <f t="shared" si="67"/>
        <v>1610.2800000000002</v>
      </c>
      <c r="K151" s="364">
        <f>J151*'eTable 2. Prgm effect and costs'!$L$8</f>
        <v>728.45999999999981</v>
      </c>
      <c r="L151" s="364">
        <f t="shared" si="87"/>
        <v>881.82000000000039</v>
      </c>
      <c r="M151" s="361">
        <f>'eTable1. Data inputs'!T49</f>
        <v>58717.110948910769</v>
      </c>
      <c r="N151" s="361">
        <f>'eTable1. Data inputs'!U49</f>
        <v>206172.35876360317</v>
      </c>
      <c r="O151" s="361">
        <f t="shared" si="88"/>
        <v>51777922.776968516</v>
      </c>
      <c r="P151" s="361">
        <f t="shared" si="84"/>
        <v>181806909.40492064</v>
      </c>
      <c r="Q151" s="362">
        <f t="shared" si="89"/>
        <v>-21062495.274423685</v>
      </c>
      <c r="R151" s="362">
        <f t="shared" si="90"/>
        <v>-151091481.90237582</v>
      </c>
      <c r="S151" s="362">
        <f t="shared" si="82"/>
        <v>13504.935518249482</v>
      </c>
      <c r="T151" s="362">
        <f t="shared" si="83"/>
        <v>47419.642515628751</v>
      </c>
      <c r="U151" s="362">
        <f t="shared" si="91"/>
        <v>-23885.254671501752</v>
      </c>
      <c r="V151" s="362">
        <f t="shared" si="92"/>
        <v>-171340.50248619416</v>
      </c>
      <c r="W151" s="365">
        <f t="shared" si="93"/>
        <v>1.6857301684203685</v>
      </c>
      <c r="X151" s="366">
        <f t="shared" si="94"/>
        <v>5.9190746861608092</v>
      </c>
      <c r="Y151" s="367">
        <f t="shared" si="95"/>
        <v>13504.935518249482</v>
      </c>
      <c r="Z151" s="368">
        <f>IF(G151/M151/I151/'eTable 2. Prgm effect and costs'!$L$8/D151&gt;1,"&gt;100%",G151/M151/I151/'eTable 2. Prgm effect and costs'!$L$8/D151)</f>
        <v>0.71810206548288302</v>
      </c>
      <c r="AA151" s="368">
        <f t="shared" si="96"/>
        <v>0.32485569628987548</v>
      </c>
      <c r="AB151" s="401">
        <f>G151/M151/D151/('eTable 2. Prgm effect and costs'!$J$8)/('eTable 2. Prgm effect and costs'!$M$8)*$C$146</f>
        <v>9.0351035263275694</v>
      </c>
      <c r="AC151" s="362">
        <f t="shared" si="97"/>
        <v>47419.642515628751</v>
      </c>
      <c r="AD151" s="370">
        <f>IF(H151/N151/I151/'eTable 2. Prgm effect and costs'!$L$8/D151&gt;1,"&gt;100%",H151/N151/I151/'eTable 2. Prgm effect and costs'!$L$8/D151)</f>
        <v>0.20451276254712</v>
      </c>
      <c r="AE151" s="368">
        <f t="shared" si="98"/>
        <v>9.251767829512568E-2</v>
      </c>
      <c r="AF151" s="371">
        <f>H151/N151/D151/('eTable 2. Prgm effect and costs'!$J$8)/('eTable 2. Prgm effect and costs'!M$8)*$C$146</f>
        <v>2.5731634413639242</v>
      </c>
    </row>
    <row r="152" spans="1:32" ht="15" customHeight="1" x14ac:dyDescent="0.2">
      <c r="A152" s="512"/>
      <c r="B152" s="358" t="s">
        <v>41</v>
      </c>
      <c r="C152" s="359">
        <f>'eTable1. Data inputs'!AC50</f>
        <v>1.2004514581250496</v>
      </c>
      <c r="D152" s="360">
        <f>'eTable1. Data inputs'!AH50</f>
        <v>9924</v>
      </c>
      <c r="E152" s="361">
        <f>'eTable1. Data inputs'!Q50</f>
        <v>7794.4547316863154</v>
      </c>
      <c r="F152" s="361">
        <f>'eTable1. Data inputs'!R50</f>
        <v>7794.4547316863154</v>
      </c>
      <c r="G152" s="362">
        <f t="shared" si="85"/>
        <v>77352168.757254988</v>
      </c>
      <c r="H152" s="362">
        <f t="shared" si="86"/>
        <v>77352168.757254988</v>
      </c>
      <c r="I152" s="363">
        <f>'eTable1. Data inputs'!X50</f>
        <v>0.42000000000000004</v>
      </c>
      <c r="J152" s="364">
        <f t="shared" si="67"/>
        <v>4168.0800000000008</v>
      </c>
      <c r="K152" s="364">
        <f>J152*'eTable 2. Prgm effect and costs'!$L$8</f>
        <v>1885.5599999999997</v>
      </c>
      <c r="L152" s="364">
        <f t="shared" si="87"/>
        <v>2282.5200000000013</v>
      </c>
      <c r="M152" s="361">
        <f>'eTable1. Data inputs'!T50</f>
        <v>62746.006993863368</v>
      </c>
      <c r="N152" s="361">
        <f>'eTable1. Data inputs'!U50</f>
        <v>227887.83736155726</v>
      </c>
      <c r="O152" s="361">
        <f t="shared" si="88"/>
        <v>143219015.88363311</v>
      </c>
      <c r="P152" s="361">
        <f t="shared" si="84"/>
        <v>520158546.53450197</v>
      </c>
      <c r="Q152" s="362">
        <f t="shared" si="89"/>
        <v>-65866847.126378119</v>
      </c>
      <c r="R152" s="362">
        <f t="shared" si="90"/>
        <v>-442806377.77724695</v>
      </c>
      <c r="S152" s="362">
        <f t="shared" si="82"/>
        <v>14431.581608588584</v>
      </c>
      <c r="T152" s="362">
        <f t="shared" si="83"/>
        <v>52414.202593158196</v>
      </c>
      <c r="U152" s="362">
        <f t="shared" si="91"/>
        <v>-28857.073377835935</v>
      </c>
      <c r="V152" s="362">
        <f t="shared" si="92"/>
        <v>-193998.90374552979</v>
      </c>
      <c r="W152" s="365">
        <f t="shared" si="93"/>
        <v>1.8515190741849803</v>
      </c>
      <c r="X152" s="366">
        <f t="shared" si="94"/>
        <v>6.7245502600819504</v>
      </c>
      <c r="Y152" s="367">
        <f t="shared" si="95"/>
        <v>14431.581608588584</v>
      </c>
      <c r="Z152" s="368">
        <f>IF(G152/M152/I152/'eTable 2. Prgm effect and costs'!$L$8/D152&gt;1,"&gt;100%",G152/M152/I152/'eTable 2. Prgm effect and costs'!$L$8/D152)</f>
        <v>0.65380169865240845</v>
      </c>
      <c r="AA152" s="368">
        <f t="shared" si="96"/>
        <v>0.2957674351046608</v>
      </c>
      <c r="AB152" s="401">
        <f>G152/M152/D152/('eTable 2. Prgm effect and costs'!$J$8)/('eTable 2. Prgm effect and costs'!$M$8)*$C$146</f>
        <v>8.2260813844632192</v>
      </c>
      <c r="AC152" s="362">
        <f t="shared" si="97"/>
        <v>52414.202593158196</v>
      </c>
      <c r="AD152" s="370">
        <f>IF(H152/N152/I152/'eTable 2. Prgm effect and costs'!$L$8/D152&gt;1,"&gt;100%",H152/N152/I152/'eTable 2. Prgm effect and costs'!$L$8/D152)</f>
        <v>0.18001595184370325</v>
      </c>
      <c r="AE152" s="368">
        <f t="shared" si="98"/>
        <v>8.14357877388181E-2</v>
      </c>
      <c r="AF152" s="371">
        <f>H152/N152/D152/('eTable 2. Prgm effect and costs'!$J$8)/('eTable 2. Prgm effect and costs'!M$8)*$C$146</f>
        <v>2.2649465020053285</v>
      </c>
    </row>
    <row r="153" spans="1:32" ht="15" customHeight="1" x14ac:dyDescent="0.2">
      <c r="A153" s="512"/>
      <c r="B153" s="358" t="s">
        <v>69</v>
      </c>
      <c r="C153" s="359">
        <f>'eTable1. Data inputs'!AC51</f>
        <v>14.636403145985504</v>
      </c>
      <c r="D153" s="360">
        <f>'eTable1. Data inputs'!AH51</f>
        <v>819.97640448422476</v>
      </c>
      <c r="E153" s="361">
        <f>'eTable1. Data inputs'!Q51</f>
        <v>7532.2925830524628</v>
      </c>
      <c r="F153" s="361">
        <f>'eTable1. Data inputs'!R51</f>
        <v>7532.2925830524628</v>
      </c>
      <c r="G153" s="362">
        <f t="shared" si="85"/>
        <v>6176302.1897745524</v>
      </c>
      <c r="H153" s="362">
        <f t="shared" si="86"/>
        <v>6176302.1897745524</v>
      </c>
      <c r="I153" s="363">
        <f>'eTable1. Data inputs'!X51</f>
        <v>0.42000000000000004</v>
      </c>
      <c r="J153" s="364">
        <f t="shared" si="67"/>
        <v>344.39008988337446</v>
      </c>
      <c r="K153" s="364">
        <f>J153*'eTable 2. Prgm effect and costs'!$L$8</f>
        <v>155.79551685200266</v>
      </c>
      <c r="L153" s="364">
        <f t="shared" si="87"/>
        <v>188.59457303137179</v>
      </c>
      <c r="M153" s="361">
        <f>'eTable1. Data inputs'!T51</f>
        <v>59305.279387700568</v>
      </c>
      <c r="N153" s="361">
        <f>'eTable1. Data inputs'!U51</f>
        <v>208507.11020539573</v>
      </c>
      <c r="O153" s="361">
        <f t="shared" si="88"/>
        <v>11184653.844629603</v>
      </c>
      <c r="P153" s="361">
        <f t="shared" si="84"/>
        <v>39323309.423191793</v>
      </c>
      <c r="Q153" s="362">
        <f t="shared" si="89"/>
        <v>-5008351.6548550501</v>
      </c>
      <c r="R153" s="362">
        <f t="shared" si="90"/>
        <v>-33147007.233417243</v>
      </c>
      <c r="S153" s="362">
        <f t="shared" si="82"/>
        <v>13640.214259171136</v>
      </c>
      <c r="T153" s="362">
        <f t="shared" si="83"/>
        <v>47956.635347241041</v>
      </c>
      <c r="U153" s="362">
        <f t="shared" si="91"/>
        <v>-26556.181200515963</v>
      </c>
      <c r="V153" s="362">
        <f t="shared" si="92"/>
        <v>-175758.01201821113</v>
      </c>
      <c r="W153" s="365">
        <f t="shared" si="93"/>
        <v>1.8108980909559196</v>
      </c>
      <c r="X153" s="366">
        <f t="shared" si="94"/>
        <v>6.3668046372949858</v>
      </c>
      <c r="Y153" s="367">
        <f t="shared" si="95"/>
        <v>13640.214259171136</v>
      </c>
      <c r="Z153" s="368">
        <f>IF(G153/M153/I153/'eTable 2. Prgm effect and costs'!$L$8/D153&gt;1,"&gt;100%",G153/M153/I153/'eTable 2. Prgm effect and costs'!$L$8/D153)</f>
        <v>0.66846738744446599</v>
      </c>
      <c r="AA153" s="368">
        <f t="shared" si="96"/>
        <v>0.30240191336773448</v>
      </c>
      <c r="AB153" s="401">
        <f>G153/M153/D153/('eTable 2. Prgm effect and costs'!$J$8)/('eTable 2. Prgm effect and costs'!$M$8)*$C$146</f>
        <v>8.4106039236541346</v>
      </c>
      <c r="AC153" s="362">
        <f t="shared" si="97"/>
        <v>47956.635347241041</v>
      </c>
      <c r="AD153" s="370">
        <f>IF(H153/N153/I153/'eTable 2. Prgm effect and costs'!$L$8/D153&gt;1,"&gt;100%",H153/N153/I153/'eTable 2. Prgm effect and costs'!$L$8/D153)</f>
        <v>0.19013090313758735</v>
      </c>
      <c r="AE153" s="368">
        <f t="shared" si="98"/>
        <v>8.6011599038432321E-2</v>
      </c>
      <c r="AF153" s="371">
        <f>H153/N153/D153/('eTable 2. Prgm effect and costs'!$J$8)/('eTable 2. Prgm effect and costs'!M$8)*$C$146</f>
        <v>2.392212021068485</v>
      </c>
    </row>
    <row r="154" spans="1:32" ht="15" customHeight="1" x14ac:dyDescent="0.2">
      <c r="A154" s="512"/>
      <c r="B154" s="358" t="s">
        <v>50</v>
      </c>
      <c r="C154" s="359">
        <f>'eTable1. Data inputs'!AC52</f>
        <v>9.6351354605213206</v>
      </c>
      <c r="D154" s="360">
        <f>'eTable1. Data inputs'!AH52</f>
        <v>7609</v>
      </c>
      <c r="E154" s="361">
        <f>'eTable1. Data inputs'!Q52</f>
        <v>7326.3620349284265</v>
      </c>
      <c r="F154" s="361">
        <f>'eTable1. Data inputs'!R52</f>
        <v>7326.3620349284265</v>
      </c>
      <c r="G154" s="362">
        <f t="shared" si="85"/>
        <v>55746288.723770395</v>
      </c>
      <c r="H154" s="362">
        <f t="shared" si="86"/>
        <v>55746288.723770395</v>
      </c>
      <c r="I154" s="363">
        <f>'eTable1. Data inputs'!X52</f>
        <v>0.42000000000000004</v>
      </c>
      <c r="J154" s="364">
        <f t="shared" si="67"/>
        <v>3195.78</v>
      </c>
      <c r="K154" s="364">
        <f>J154*'eTable 2. Prgm effect and costs'!$L$8</f>
        <v>1445.7099999999996</v>
      </c>
      <c r="L154" s="364">
        <f t="shared" si="87"/>
        <v>1750.0700000000006</v>
      </c>
      <c r="M154" s="361">
        <f>'eTable1. Data inputs'!T52</f>
        <v>54137.805390135938</v>
      </c>
      <c r="N154" s="361">
        <f>'eTable1. Data inputs'!U52</f>
        <v>200862.99035743912</v>
      </c>
      <c r="O154" s="361">
        <f t="shared" si="88"/>
        <v>94744949.079115242</v>
      </c>
      <c r="P154" s="361">
        <f t="shared" si="84"/>
        <v>351524293.53484362</v>
      </c>
      <c r="Q154" s="362">
        <f t="shared" si="89"/>
        <v>-38998660.355344847</v>
      </c>
      <c r="R154" s="362">
        <f t="shared" si="90"/>
        <v>-295778004.81107324</v>
      </c>
      <c r="S154" s="362">
        <f t="shared" si="82"/>
        <v>12451.695239731271</v>
      </c>
      <c r="T154" s="362">
        <f t="shared" si="83"/>
        <v>46198.487782211014</v>
      </c>
      <c r="U154" s="362">
        <f t="shared" si="91"/>
        <v>-22284.057412186274</v>
      </c>
      <c r="V154" s="362">
        <f t="shared" si="92"/>
        <v>-169009.24237948947</v>
      </c>
      <c r="W154" s="365">
        <f t="shared" si="93"/>
        <v>1.6995741106387894</v>
      </c>
      <c r="X154" s="366">
        <f t="shared" si="94"/>
        <v>6.3057882700799874</v>
      </c>
      <c r="Y154" s="367">
        <f t="shared" si="95"/>
        <v>12451.695239731271</v>
      </c>
      <c r="Z154" s="368">
        <f>IF(G154/M154/I154/'eTable 2. Prgm effect and costs'!$L$8/D154&gt;1,"&gt;100%",G154/M154/I154/'eTable 2. Prgm effect and costs'!$L$8/D154)</f>
        <v>0.71225273920799781</v>
      </c>
      <c r="AA154" s="368">
        <f t="shared" si="96"/>
        <v>0.32220957249885601</v>
      </c>
      <c r="AB154" s="401">
        <f>G154/M154/D154/('eTable 2. Prgm effect and costs'!$J$8)/('eTable 2. Prgm effect and costs'!$M$8)*$C$146</f>
        <v>8.9615077646758952</v>
      </c>
      <c r="AC154" s="362">
        <f t="shared" si="97"/>
        <v>46198.487782211014</v>
      </c>
      <c r="AD154" s="370">
        <f>IF(H154/N154/I154/'eTable 2. Prgm effect and costs'!$L$8/D154&gt;1,"&gt;100%",H154/N154/I154/'eTable 2. Prgm effect and costs'!$L$8/D154)</f>
        <v>0.19197065679056158</v>
      </c>
      <c r="AE154" s="368">
        <f t="shared" si="98"/>
        <v>8.6843868548111172E-2</v>
      </c>
      <c r="AF154" s="371">
        <f>H154/N154/D154/('eTable 2. Prgm effect and costs'!$J$8)/('eTable 2. Prgm effect and costs'!M$8)*$C$146</f>
        <v>2.4153596563651258</v>
      </c>
    </row>
    <row r="155" spans="1:32" ht="15" customHeight="1" x14ac:dyDescent="0.2">
      <c r="A155" s="512"/>
      <c r="B155" s="358" t="s">
        <v>51</v>
      </c>
      <c r="C155" s="359">
        <f>'eTable1. Data inputs'!AC53</f>
        <v>4.7317019220134737</v>
      </c>
      <c r="D155" s="360">
        <f>'eTable1. Data inputs'!AH53</f>
        <v>942</v>
      </c>
      <c r="E155" s="361">
        <f>'eTable1. Data inputs'!Q53</f>
        <v>7208.4887894145659</v>
      </c>
      <c r="F155" s="361">
        <f>'eTable1. Data inputs'!R53</f>
        <v>7208.4887894145659</v>
      </c>
      <c r="G155" s="362">
        <f t="shared" si="85"/>
        <v>6790396.439628521</v>
      </c>
      <c r="H155" s="362">
        <f t="shared" si="86"/>
        <v>6790396.439628521</v>
      </c>
      <c r="I155" s="363">
        <f>'eTable1. Data inputs'!X53</f>
        <v>0.42000000000000004</v>
      </c>
      <c r="J155" s="364">
        <f t="shared" si="67"/>
        <v>395.64000000000004</v>
      </c>
      <c r="K155" s="364">
        <f>J155*'eTable 2. Prgm effect and costs'!$L$8</f>
        <v>178.97999999999996</v>
      </c>
      <c r="L155" s="364">
        <f t="shared" si="87"/>
        <v>216.66000000000008</v>
      </c>
      <c r="M155" s="361">
        <f>'eTable1. Data inputs'!T53</f>
        <v>50656.719160982691</v>
      </c>
      <c r="N155" s="361">
        <f>'eTable1. Data inputs'!U53</f>
        <v>199123.39042788552</v>
      </c>
      <c r="O155" s="361">
        <f t="shared" si="88"/>
        <v>10975284.773418514</v>
      </c>
      <c r="P155" s="361">
        <f t="shared" si="84"/>
        <v>43142073.77010569</v>
      </c>
      <c r="Q155" s="362">
        <f t="shared" si="89"/>
        <v>-4184888.3337899931</v>
      </c>
      <c r="R155" s="362">
        <f t="shared" si="90"/>
        <v>-36351677.330477171</v>
      </c>
      <c r="S155" s="362">
        <f t="shared" si="82"/>
        <v>11651.045407026024</v>
      </c>
      <c r="T155" s="362">
        <f t="shared" si="83"/>
        <v>45798.379798413684</v>
      </c>
      <c r="U155" s="362">
        <f t="shared" si="91"/>
        <v>-19315.463554832419</v>
      </c>
      <c r="V155" s="362">
        <f t="shared" si="92"/>
        <v>-167782.13482173524</v>
      </c>
      <c r="W155" s="365">
        <f t="shared" si="93"/>
        <v>1.616295141380425</v>
      </c>
      <c r="X155" s="366">
        <f t="shared" si="94"/>
        <v>6.3533954392309155</v>
      </c>
      <c r="Y155" s="367">
        <f t="shared" si="95"/>
        <v>11651.045407026024</v>
      </c>
      <c r="Z155" s="368">
        <f>IF(G155/M155/I155/'eTable 2. Prgm effect and costs'!$L$8/D155&gt;1,"&gt;100%",G155/M155/I155/'eTable 2. Prgm effect and costs'!$L$8/D155)</f>
        <v>0.74895128049175697</v>
      </c>
      <c r="AA155" s="368">
        <f t="shared" si="96"/>
        <v>0.33881129355579465</v>
      </c>
      <c r="AB155" s="401">
        <f>G155/M155/D155/('eTable 2. Prgm effect and costs'!$J$8)/('eTable 2. Prgm effect and costs'!$M$8)*$C$146</f>
        <v>9.4232459154233137</v>
      </c>
      <c r="AC155" s="362">
        <f t="shared" si="97"/>
        <v>45798.379798413684</v>
      </c>
      <c r="AD155" s="370">
        <f>IF(H155/N155/I155/'eTable 2. Prgm effect and costs'!$L$8/D155&gt;1,"&gt;100%",H155/N155/I155/'eTable 2. Prgm effect and costs'!$L$8/D155)</f>
        <v>0.19053218509188369</v>
      </c>
      <c r="AE155" s="368">
        <f t="shared" si="98"/>
        <v>8.6193131351090205E-2</v>
      </c>
      <c r="AF155" s="371">
        <f>H155/N155/D155/('eTable 2. Prgm effect and costs'!$J$8)/('eTable 2. Prgm effect and costs'!M$8)*$C$146</f>
        <v>2.3972609189544376</v>
      </c>
    </row>
    <row r="156" spans="1:32" ht="15" customHeight="1" x14ac:dyDescent="0.2">
      <c r="A156" s="512"/>
      <c r="B156" s="358" t="s">
        <v>42</v>
      </c>
      <c r="C156" s="359">
        <f>'eTable1. Data inputs'!AC54</f>
        <v>6.9570662459933343</v>
      </c>
      <c r="D156" s="360">
        <f>'eTable1. Data inputs'!AH54</f>
        <v>9945</v>
      </c>
      <c r="E156" s="361">
        <f>'eTable1. Data inputs'!Q54</f>
        <v>7371.1941683857422</v>
      </c>
      <c r="F156" s="361">
        <f>'eTable1. Data inputs'!R54</f>
        <v>7371.1941683857422</v>
      </c>
      <c r="G156" s="362">
        <f t="shared" si="85"/>
        <v>73306526.004596204</v>
      </c>
      <c r="H156" s="362">
        <f t="shared" si="86"/>
        <v>73306526.004596204</v>
      </c>
      <c r="I156" s="363">
        <f>'eTable1. Data inputs'!X54</f>
        <v>0.42000000000000004</v>
      </c>
      <c r="J156" s="364">
        <f t="shared" si="67"/>
        <v>4176.9000000000005</v>
      </c>
      <c r="K156" s="364">
        <f>J156*'eTable 2. Prgm effect and costs'!$L$8</f>
        <v>1889.5499999999995</v>
      </c>
      <c r="L156" s="364">
        <f t="shared" si="87"/>
        <v>2287.3500000000013</v>
      </c>
      <c r="M156" s="361">
        <f>'eTable1. Data inputs'!T54</f>
        <v>54864.686436708762</v>
      </c>
      <c r="N156" s="361">
        <f>'eTable1. Data inputs'!U54</f>
        <v>207935.8845791608</v>
      </c>
      <c r="O156" s="361">
        <f t="shared" si="88"/>
        <v>125494740.52100585</v>
      </c>
      <c r="P156" s="361">
        <f t="shared" si="84"/>
        <v>475622145.59214371</v>
      </c>
      <c r="Q156" s="362">
        <f t="shared" si="89"/>
        <v>-52188214.51640965</v>
      </c>
      <c r="R156" s="362">
        <f t="shared" si="90"/>
        <v>-402315619.58754754</v>
      </c>
      <c r="S156" s="362">
        <f t="shared" si="82"/>
        <v>12618.877880443022</v>
      </c>
      <c r="T156" s="362">
        <f t="shared" si="83"/>
        <v>47825.253453207013</v>
      </c>
      <c r="U156" s="362">
        <f t="shared" si="91"/>
        <v>-22816.016139379466</v>
      </c>
      <c r="V156" s="362">
        <f t="shared" si="92"/>
        <v>-175887.21428183152</v>
      </c>
      <c r="W156" s="365">
        <f t="shared" si="93"/>
        <v>1.7119177153905443</v>
      </c>
      <c r="X156" s="366">
        <f t="shared" si="94"/>
        <v>6.4881282951851098</v>
      </c>
      <c r="Y156" s="367">
        <f t="shared" si="95"/>
        <v>12618.877880443022</v>
      </c>
      <c r="Z156" s="368">
        <f>IF(G156/M156/I156/'eTable 2. Prgm effect and costs'!$L$8/D156&gt;1,"&gt;100%",G156/M156/I156/'eTable 2. Prgm effect and costs'!$L$8/D156)</f>
        <v>0.70711711486279827</v>
      </c>
      <c r="AA156" s="368">
        <f t="shared" si="96"/>
        <v>0.31988631386650385</v>
      </c>
      <c r="AB156" s="401">
        <f>G156/M156/D156/('eTable 2. Prgm effect and costs'!$J$8)/('eTable 2. Prgm effect and costs'!$M$8)*$C$146</f>
        <v>8.8968917443891335</v>
      </c>
      <c r="AC156" s="362">
        <f t="shared" si="97"/>
        <v>47825.253453207013</v>
      </c>
      <c r="AD156" s="370">
        <f>IF(H156/N156/I156/'eTable 2. Prgm effect and costs'!$L$8/D156&gt;1,"&gt;100%",H156/N156/I156/'eTable 2. Prgm effect and costs'!$L$8/D156)</f>
        <v>0.18657558246618142</v>
      </c>
      <c r="AE156" s="368">
        <f t="shared" si="98"/>
        <v>8.4403239687082049E-2</v>
      </c>
      <c r="AF156" s="371">
        <f>H156/N156/D156/('eTable 2. Prgm effect and costs'!$J$8)/('eTable 2. Prgm effect and costs'!M$8)*$C$146</f>
        <v>2.3474792569121199</v>
      </c>
    </row>
    <row r="157" spans="1:32" ht="15" customHeight="1" x14ac:dyDescent="0.2">
      <c r="A157" s="512"/>
      <c r="B157" s="358" t="s">
        <v>43</v>
      </c>
      <c r="C157" s="359">
        <f>'eTable1. Data inputs'!AC55</f>
        <v>9.1739745009433413</v>
      </c>
      <c r="D157" s="360">
        <f>'eTable1. Data inputs'!AH55</f>
        <v>42760</v>
      </c>
      <c r="E157" s="361">
        <f>'eTable1. Data inputs'!Q55</f>
        <v>7863.3931227157445</v>
      </c>
      <c r="F157" s="361">
        <f>'eTable1. Data inputs'!R55</f>
        <v>7863.3931227157445</v>
      </c>
      <c r="G157" s="362">
        <f t="shared" si="85"/>
        <v>336238689.92732525</v>
      </c>
      <c r="H157" s="362">
        <f t="shared" si="86"/>
        <v>336238689.92732525</v>
      </c>
      <c r="I157" s="363">
        <f>'eTable1. Data inputs'!X55</f>
        <v>0.42000000000000004</v>
      </c>
      <c r="J157" s="364">
        <f t="shared" si="67"/>
        <v>17959.2</v>
      </c>
      <c r="K157" s="364">
        <f>J157*'eTable 2. Prgm effect and costs'!$L$8</f>
        <v>8124.3999999999978</v>
      </c>
      <c r="L157" s="364">
        <f t="shared" si="87"/>
        <v>9834.8000000000029</v>
      </c>
      <c r="M157" s="361">
        <f>'eTable1. Data inputs'!T55</f>
        <v>62704.213126704206</v>
      </c>
      <c r="N157" s="361">
        <f>'eTable1. Data inputs'!U55</f>
        <v>235402.38313782902</v>
      </c>
      <c r="O157" s="361">
        <f t="shared" si="88"/>
        <v>616683395.25851071</v>
      </c>
      <c r="P157" s="361">
        <f t="shared" si="84"/>
        <v>2315135357.6839213</v>
      </c>
      <c r="Q157" s="362">
        <f t="shared" si="89"/>
        <v>-280444705.33118546</v>
      </c>
      <c r="R157" s="362">
        <f t="shared" si="90"/>
        <v>-1978896667.7565961</v>
      </c>
      <c r="S157" s="362">
        <f t="shared" si="82"/>
        <v>14421.969019141972</v>
      </c>
      <c r="T157" s="362">
        <f t="shared" si="83"/>
        <v>54142.548121700689</v>
      </c>
      <c r="U157" s="362">
        <f t="shared" si="91"/>
        <v>-28515.547375766197</v>
      </c>
      <c r="V157" s="362">
        <f t="shared" si="92"/>
        <v>-201213.71738689099</v>
      </c>
      <c r="W157" s="365">
        <f t="shared" si="93"/>
        <v>1.8340643528910991</v>
      </c>
      <c r="X157" s="366">
        <f t="shared" si="94"/>
        <v>6.8853925114457102</v>
      </c>
      <c r="Y157" s="367">
        <f t="shared" si="95"/>
        <v>14421.969019141972</v>
      </c>
      <c r="Z157" s="368">
        <f>IF(G157/M157/I157/'eTable 2. Prgm effect and costs'!$L$8/D157&gt;1,"&gt;100%",G157/M157/I157/'eTable 2. Prgm effect and costs'!$L$8/D157)</f>
        <v>0.66002390476717998</v>
      </c>
      <c r="AA157" s="368">
        <f t="shared" si="96"/>
        <v>0.29858224263277178</v>
      </c>
      <c r="AB157" s="401">
        <f>G157/M157/D157/('eTable 2. Prgm effect and costs'!$J$8)/('eTable 2. Prgm effect and costs'!$M$8)*$C$146</f>
        <v>8.3043686908384018</v>
      </c>
      <c r="AC157" s="362">
        <f t="shared" si="97"/>
        <v>54142.548121700689</v>
      </c>
      <c r="AD157" s="370">
        <f>IF(H157/N157/I157/'eTable 2. Prgm effect and costs'!$L$8/D157&gt;1,"&gt;100%",H157/N157/I157/'eTable 2. Prgm effect and costs'!$L$8/D157)</f>
        <v>0.1758107927437971</v>
      </c>
      <c r="AE157" s="368">
        <f t="shared" si="98"/>
        <v>7.9533453860289136E-2</v>
      </c>
      <c r="AF157" s="371">
        <f>H157/N157/D157/('eTable 2. Prgm effect and costs'!$J$8)/('eTable 2. Prgm effect and costs'!M$8)*$C$146</f>
        <v>2.2120375220168338</v>
      </c>
    </row>
    <row r="158" spans="1:32" ht="15" customHeight="1" x14ac:dyDescent="0.2">
      <c r="A158" s="512"/>
      <c r="B158" s="358" t="s">
        <v>44</v>
      </c>
      <c r="C158" s="359">
        <f>'eTable1. Data inputs'!AC56</f>
        <v>10.37933768984451</v>
      </c>
      <c r="D158" s="360">
        <f>'eTable1. Data inputs'!AH56</f>
        <v>2044</v>
      </c>
      <c r="E158" s="361">
        <f>'eTable1. Data inputs'!Q56</f>
        <v>8181.928506748407</v>
      </c>
      <c r="F158" s="361">
        <f>'eTable1. Data inputs'!R56</f>
        <v>8181.928506748407</v>
      </c>
      <c r="G158" s="362">
        <f t="shared" si="85"/>
        <v>16723861.867793744</v>
      </c>
      <c r="H158" s="362">
        <f t="shared" si="86"/>
        <v>16723861.867793744</v>
      </c>
      <c r="I158" s="363">
        <f>'eTable1. Data inputs'!X56</f>
        <v>0.42000000000000004</v>
      </c>
      <c r="J158" s="364">
        <f t="shared" si="67"/>
        <v>858.48000000000013</v>
      </c>
      <c r="K158" s="364">
        <f>J158*'eTable 2. Prgm effect and costs'!$L$8</f>
        <v>388.3599999999999</v>
      </c>
      <c r="L158" s="364">
        <f t="shared" si="87"/>
        <v>470.12000000000023</v>
      </c>
      <c r="M158" s="361">
        <f>'eTable1. Data inputs'!T56</f>
        <v>60560.960145605473</v>
      </c>
      <c r="N158" s="361">
        <f>'eTable1. Data inputs'!U56</f>
        <v>217592.69860998634</v>
      </c>
      <c r="O158" s="361">
        <f t="shared" si="88"/>
        <v>28470918.58365206</v>
      </c>
      <c r="P158" s="361">
        <f t="shared" si="84"/>
        <v>102294679.47052683</v>
      </c>
      <c r="Q158" s="362">
        <f t="shared" si="89"/>
        <v>-11747056.715858316</v>
      </c>
      <c r="R158" s="362">
        <f t="shared" si="90"/>
        <v>-85570817.602733091</v>
      </c>
      <c r="S158" s="362">
        <f t="shared" si="82"/>
        <v>13929.020833489267</v>
      </c>
      <c r="T158" s="362">
        <f t="shared" si="83"/>
        <v>50046.320680296885</v>
      </c>
      <c r="U158" s="362">
        <f t="shared" si="91"/>
        <v>-24987.357942351548</v>
      </c>
      <c r="V158" s="362">
        <f t="shared" si="92"/>
        <v>-182019.09640673242</v>
      </c>
      <c r="W158" s="365">
        <f t="shared" si="93"/>
        <v>1.702412924043603</v>
      </c>
      <c r="X158" s="366">
        <f t="shared" si="94"/>
        <v>6.1166900491759328</v>
      </c>
      <c r="Y158" s="367">
        <f t="shared" si="95"/>
        <v>13929.020833489267</v>
      </c>
      <c r="Z158" s="368">
        <f>IF(G158/M158/I158/'eTable 2. Prgm effect and costs'!$L$8/D158&gt;1,"&gt;100%",G158/M158/I158/'eTable 2. Prgm effect and costs'!$L$8/D158)</f>
        <v>0.7110650410913294</v>
      </c>
      <c r="AA158" s="368">
        <f t="shared" si="96"/>
        <v>0.32167228049369651</v>
      </c>
      <c r="AB158" s="401">
        <f>G158/M158/D158/('eTable 2. Prgm effect and costs'!$J$8)/('eTable 2. Prgm effect and costs'!$M$8)*$C$146</f>
        <v>8.946564240686854</v>
      </c>
      <c r="AC158" s="362">
        <f t="shared" si="97"/>
        <v>50046.320680296885</v>
      </c>
      <c r="AD158" s="370">
        <f>IF(H158/N158/I158/'eTable 2. Prgm effect and costs'!$L$8/D158&gt;1,"&gt;100%",H158/N158/I158/'eTable 2. Prgm effect and costs'!$L$8/D158)</f>
        <v>0.19790545312207894</v>
      </c>
      <c r="AE158" s="368">
        <f t="shared" si="98"/>
        <v>8.9528657364749978E-2</v>
      </c>
      <c r="AF158" s="371">
        <f>H158/N158/D158/('eTable 2. Prgm effect and costs'!$J$8)/('eTable 2. Prgm effect and costs'!M$8)*$C$146</f>
        <v>2.4900307955253655</v>
      </c>
    </row>
    <row r="159" spans="1:32" ht="15" customHeight="1" x14ac:dyDescent="0.2">
      <c r="A159" s="512"/>
      <c r="B159" s="358" t="s">
        <v>45</v>
      </c>
      <c r="C159" s="359">
        <f>'eTable1. Data inputs'!AC57</f>
        <v>6.0798200503663375</v>
      </c>
      <c r="D159" s="360">
        <f>'eTable1. Data inputs'!AH57</f>
        <v>597</v>
      </c>
      <c r="E159" s="361">
        <f>'eTable1. Data inputs'!Q57</f>
        <v>7973.9123701069348</v>
      </c>
      <c r="F159" s="361">
        <f>'eTable1. Data inputs'!R57</f>
        <v>7973.9123701069348</v>
      </c>
      <c r="G159" s="362">
        <f t="shared" si="85"/>
        <v>4760425.6849538404</v>
      </c>
      <c r="H159" s="362">
        <f t="shared" si="86"/>
        <v>4760425.6849538404</v>
      </c>
      <c r="I159" s="363">
        <f>'eTable1. Data inputs'!X57</f>
        <v>0.42000000000000004</v>
      </c>
      <c r="J159" s="364">
        <f t="shared" si="67"/>
        <v>250.74000000000004</v>
      </c>
      <c r="K159" s="364">
        <f>J159*'eTable 2. Prgm effect and costs'!$L$8</f>
        <v>113.42999999999998</v>
      </c>
      <c r="L159" s="364">
        <f t="shared" si="87"/>
        <v>137.31000000000006</v>
      </c>
      <c r="M159" s="361">
        <f>'eTable1. Data inputs'!T57</f>
        <v>60691.529951901961</v>
      </c>
      <c r="N159" s="361">
        <f>'eTable1. Data inputs'!U57</f>
        <v>213041.72026380175</v>
      </c>
      <c r="O159" s="361">
        <f t="shared" si="88"/>
        <v>8333553.9776956616</v>
      </c>
      <c r="P159" s="361">
        <f t="shared" si="84"/>
        <v>29252758.609422632</v>
      </c>
      <c r="Q159" s="362">
        <f t="shared" si="89"/>
        <v>-3573128.2927418211</v>
      </c>
      <c r="R159" s="362">
        <f t="shared" si="90"/>
        <v>-24492332.924468793</v>
      </c>
      <c r="S159" s="362">
        <f t="shared" si="82"/>
        <v>13959.051888937456</v>
      </c>
      <c r="T159" s="362">
        <f t="shared" si="83"/>
        <v>48999.595660674422</v>
      </c>
      <c r="U159" s="362">
        <f t="shared" si="91"/>
        <v>-26022.345734045732</v>
      </c>
      <c r="V159" s="362">
        <f t="shared" si="92"/>
        <v>-178372.53604594554</v>
      </c>
      <c r="W159" s="365">
        <f t="shared" si="93"/>
        <v>1.7505900793778419</v>
      </c>
      <c r="X159" s="366">
        <f t="shared" si="94"/>
        <v>6.1449879790963022</v>
      </c>
      <c r="Y159" s="367">
        <f t="shared" si="95"/>
        <v>13959.051888937456</v>
      </c>
      <c r="Z159" s="368">
        <f>IF(G159/M159/I159/'eTable 2. Prgm effect and costs'!$L$8/D159&gt;1,"&gt;100%",G159/M159/I159/'eTable 2. Prgm effect and costs'!$L$8/D159)</f>
        <v>0.69149615895212568</v>
      </c>
      <c r="AA159" s="368">
        <f t="shared" si="96"/>
        <v>0.31281969095453288</v>
      </c>
      <c r="AB159" s="401">
        <f>G159/M159/D159/('eTable 2. Prgm effect and costs'!$J$8)/('eTable 2. Prgm effect and costs'!$M$8)*$C$146</f>
        <v>8.7003501096868039</v>
      </c>
      <c r="AC159" s="362">
        <f t="shared" si="97"/>
        <v>48999.595660674422</v>
      </c>
      <c r="AD159" s="370">
        <f>IF(H159/N159/I159/'eTable 2. Prgm effect and costs'!$L$8/D159&gt;1,"&gt;100%",H159/N159/I159/'eTable 2. Prgm effect and costs'!$L$8/D159)</f>
        <v>0.19699409012798388</v>
      </c>
      <c r="AE159" s="368">
        <f t="shared" si="98"/>
        <v>8.9116374105516483E-2</v>
      </c>
      <c r="AF159" s="371">
        <f>H159/N159/D159/('eTable 2. Prgm effect and costs'!$J$8)/('eTable 2. Prgm effect and costs'!M$8)*$C$146</f>
        <v>2.4785640982444219</v>
      </c>
    </row>
    <row r="160" spans="1:32" ht="15" customHeight="1" x14ac:dyDescent="0.2">
      <c r="A160" s="512"/>
      <c r="B160" s="358" t="s">
        <v>46</v>
      </c>
      <c r="C160" s="359">
        <f>'eTable1. Data inputs'!AC58</f>
        <v>3.1444837452769727</v>
      </c>
      <c r="D160" s="360">
        <f>'eTable1. Data inputs'!AH58</f>
        <v>8073</v>
      </c>
      <c r="E160" s="361">
        <f>'eTable1. Data inputs'!Q58</f>
        <v>8272.1167082865486</v>
      </c>
      <c r="F160" s="361">
        <f>'eTable1. Data inputs'!R58</f>
        <v>8272.1167082865486</v>
      </c>
      <c r="G160" s="362">
        <f t="shared" si="85"/>
        <v>66780798.185997307</v>
      </c>
      <c r="H160" s="362">
        <f t="shared" si="86"/>
        <v>66780798.185997307</v>
      </c>
      <c r="I160" s="363">
        <f>'eTable1. Data inputs'!X58</f>
        <v>0.42000000000000004</v>
      </c>
      <c r="J160" s="364">
        <f t="shared" si="67"/>
        <v>3390.6600000000003</v>
      </c>
      <c r="K160" s="364">
        <f>J160*'eTable 2. Prgm effect and costs'!$L$8</f>
        <v>1533.8699999999997</v>
      </c>
      <c r="L160" s="364">
        <f t="shared" si="87"/>
        <v>1856.7900000000006</v>
      </c>
      <c r="M160" s="361">
        <f>'eTable1. Data inputs'!T58</f>
        <v>61328.445477781948</v>
      </c>
      <c r="N160" s="361">
        <f>'eTable1. Data inputs'!U58</f>
        <v>225559.96069265349</v>
      </c>
      <c r="O160" s="361">
        <f t="shared" si="88"/>
        <v>113874044.27869079</v>
      </c>
      <c r="P160" s="361">
        <f t="shared" si="84"/>
        <v>418817479.41451222</v>
      </c>
      <c r="Q160" s="362">
        <f t="shared" si="89"/>
        <v>-47093246.092693478</v>
      </c>
      <c r="R160" s="362">
        <f t="shared" si="90"/>
        <v>-352036681.22851491</v>
      </c>
      <c r="S160" s="362">
        <f t="shared" si="82"/>
        <v>14105.542459889853</v>
      </c>
      <c r="T160" s="362">
        <f t="shared" si="83"/>
        <v>51878.790959310318</v>
      </c>
      <c r="U160" s="362">
        <f t="shared" si="91"/>
        <v>-25362.720659144794</v>
      </c>
      <c r="V160" s="362">
        <f t="shared" si="92"/>
        <v>-189594.23587401633</v>
      </c>
      <c r="W160" s="365">
        <f t="shared" si="93"/>
        <v>1.7051914228627483</v>
      </c>
      <c r="X160" s="366">
        <f t="shared" si="94"/>
        <v>6.2715255101926957</v>
      </c>
      <c r="Y160" s="367">
        <f t="shared" si="95"/>
        <v>14105.542459889853</v>
      </c>
      <c r="Z160" s="368">
        <f>IF(G160/M160/I160/'eTable 2. Prgm effect and costs'!$L$8/D160&gt;1,"&gt;100%",G160/M160/I160/'eTable 2. Prgm effect and costs'!$L$8/D160)</f>
        <v>0.7099064067289238</v>
      </c>
      <c r="AA160" s="368">
        <f t="shared" si="96"/>
        <v>0.32114813637737016</v>
      </c>
      <c r="AB160" s="401">
        <f>G160/M160/D160/('eTable 2. Prgm effect and costs'!$J$8)/('eTable 2. Prgm effect and costs'!$M$8)*$C$146</f>
        <v>8.9319863945606812</v>
      </c>
      <c r="AC160" s="362">
        <f t="shared" si="97"/>
        <v>51878.790959310318</v>
      </c>
      <c r="AD160" s="370">
        <f>IF(H160/N160/I160/'eTable 2. Prgm effect and costs'!$L$8/D160&gt;1,"&gt;100%",H160/N160/I160/'eTable 2. Prgm effect and costs'!$L$8/D160)</f>
        <v>0.19301943583297013</v>
      </c>
      <c r="AE160" s="368">
        <f t="shared" si="98"/>
        <v>8.7318316210153124E-2</v>
      </c>
      <c r="AF160" s="371">
        <f>H160/N160/D160/('eTable 2. Prgm effect and costs'!$J$8)/('eTable 2. Prgm effect and costs'!M$8)*$C$146</f>
        <v>2.428555311523187</v>
      </c>
    </row>
    <row r="161" spans="1:32" ht="15" customHeight="1" x14ac:dyDescent="0.2">
      <c r="A161" s="512"/>
      <c r="B161" s="358" t="s">
        <v>47</v>
      </c>
      <c r="C161" s="359">
        <f>'eTable1. Data inputs'!AC59</f>
        <v>4.4692457364511107</v>
      </c>
      <c r="D161" s="360">
        <f>'eTable1. Data inputs'!AH59</f>
        <v>6412</v>
      </c>
      <c r="E161" s="361">
        <f>'eTable1. Data inputs'!Q59</f>
        <v>8390.8489089861523</v>
      </c>
      <c r="F161" s="361">
        <f>'eTable1. Data inputs'!R59</f>
        <v>8390.8489089861523</v>
      </c>
      <c r="G161" s="362">
        <f t="shared" si="85"/>
        <v>53802123.204419211</v>
      </c>
      <c r="H161" s="362">
        <f t="shared" si="86"/>
        <v>53802123.204419211</v>
      </c>
      <c r="I161" s="363">
        <f>'eTable1. Data inputs'!X59</f>
        <v>0.42000000000000004</v>
      </c>
      <c r="J161" s="364">
        <f t="shared" si="67"/>
        <v>2693.0400000000004</v>
      </c>
      <c r="K161" s="364">
        <f>J161*'eTable 2. Prgm effect and costs'!$L$8</f>
        <v>1218.2799999999997</v>
      </c>
      <c r="L161" s="364">
        <f t="shared" si="87"/>
        <v>1474.7600000000007</v>
      </c>
      <c r="M161" s="361">
        <f>'eTable1. Data inputs'!T59</f>
        <v>64689.571370478407</v>
      </c>
      <c r="N161" s="361">
        <f>'eTable1. Data inputs'!U59</f>
        <v>234213.16285086726</v>
      </c>
      <c r="O161" s="361">
        <f t="shared" si="88"/>
        <v>95401592.274326771</v>
      </c>
      <c r="P161" s="361">
        <f t="shared" si="84"/>
        <v>345408204.04594517</v>
      </c>
      <c r="Q161" s="362">
        <f t="shared" si="89"/>
        <v>-41599469.069907561</v>
      </c>
      <c r="R161" s="362">
        <f t="shared" si="90"/>
        <v>-291606080.84152597</v>
      </c>
      <c r="S161" s="362">
        <f t="shared" si="82"/>
        <v>14878.60141521004</v>
      </c>
      <c r="T161" s="362">
        <f t="shared" si="83"/>
        <v>53869.027455699499</v>
      </c>
      <c r="U161" s="362">
        <f t="shared" si="91"/>
        <v>-28207.619592277755</v>
      </c>
      <c r="V161" s="362">
        <f t="shared" si="92"/>
        <v>-197731.21107266663</v>
      </c>
      <c r="W161" s="365">
        <f t="shared" si="93"/>
        <v>1.7731938182411853</v>
      </c>
      <c r="X161" s="366">
        <f t="shared" si="94"/>
        <v>6.4199734782506495</v>
      </c>
      <c r="Y161" s="367">
        <f t="shared" si="95"/>
        <v>14878.60141521004</v>
      </c>
      <c r="Z161" s="368">
        <f>IF(G161/M161/I161/'eTable 2. Prgm effect and costs'!$L$8/D161&gt;1,"&gt;100%",G161/M161/I161/'eTable 2. Prgm effect and costs'!$L$8/D161)</f>
        <v>0.6826813309050358</v>
      </c>
      <c r="AA161" s="368">
        <f t="shared" si="96"/>
        <v>0.30883203064751608</v>
      </c>
      <c r="AB161" s="401">
        <f>G161/M161/D161/('eTable 2. Prgm effect and costs'!$J$8)/('eTable 2. Prgm effect and costs'!$M$8)*$C$146</f>
        <v>8.5894426387290679</v>
      </c>
      <c r="AC161" s="362">
        <f t="shared" si="97"/>
        <v>53869.027455699499</v>
      </c>
      <c r="AD161" s="370">
        <f>IF(H161/N161/I161/'eTable 2. Prgm effect and costs'!$L$8/D161&gt;1,"&gt;100%",H161/N161/I161/'eTable 2. Prgm effect and costs'!$L$8/D161)</f>
        <v>0.18855627984920051</v>
      </c>
      <c r="AE161" s="368">
        <f t="shared" si="98"/>
        <v>8.5299269455590673E-2</v>
      </c>
      <c r="AF161" s="371">
        <f>H161/N161/D161/('eTable 2. Prgm effect and costs'!$J$8)/('eTable 2. Prgm effect and costs'!M$8)*$C$146</f>
        <v>2.3724002350990707</v>
      </c>
    </row>
    <row r="162" spans="1:32" ht="15" customHeight="1" x14ac:dyDescent="0.2">
      <c r="A162" s="512"/>
      <c r="B162" s="358" t="s">
        <v>52</v>
      </c>
      <c r="C162" s="359">
        <f>'eTable1. Data inputs'!AC60</f>
        <v>12.300944775438984</v>
      </c>
      <c r="D162" s="360">
        <f>'eTable1. Data inputs'!AH60</f>
        <v>1738.6776231781694</v>
      </c>
      <c r="E162" s="361">
        <f>'eTable1. Data inputs'!Q60</f>
        <v>7193.8706331112226</v>
      </c>
      <c r="F162" s="361">
        <f>'eTable1. Data inputs'!R60</f>
        <v>7193.8706331112226</v>
      </c>
      <c r="G162" s="362">
        <f t="shared" si="85"/>
        <v>12507821.893829053</v>
      </c>
      <c r="H162" s="362">
        <f t="shared" si="86"/>
        <v>12507821.893829053</v>
      </c>
      <c r="I162" s="363">
        <f>'eTable1. Data inputs'!X60</f>
        <v>0.42000000000000004</v>
      </c>
      <c r="J162" s="364">
        <f t="shared" si="67"/>
        <v>730.24460173483124</v>
      </c>
      <c r="K162" s="364">
        <f>J162*'eTable 2. Prgm effect and costs'!$L$8</f>
        <v>330.34874840385208</v>
      </c>
      <c r="L162" s="364">
        <f t="shared" si="87"/>
        <v>399.89585333097915</v>
      </c>
      <c r="M162" s="361">
        <f>'eTable1. Data inputs'!T60</f>
        <v>53233.953602252455</v>
      </c>
      <c r="N162" s="361">
        <f>'eTable1. Data inputs'!U60</f>
        <v>191013.50134830095</v>
      </c>
      <c r="O162" s="361">
        <f t="shared" si="88"/>
        <v>21288037.301954497</v>
      </c>
      <c r="P162" s="361">
        <f t="shared" si="84"/>
        <v>76385507.119416952</v>
      </c>
      <c r="Q162" s="362">
        <f t="shared" si="89"/>
        <v>-8780215.4081254434</v>
      </c>
      <c r="R162" s="362">
        <f t="shared" si="90"/>
        <v>-63877685.225587897</v>
      </c>
      <c r="S162" s="362">
        <f t="shared" si="82"/>
        <v>12243.809328518071</v>
      </c>
      <c r="T162" s="362">
        <f t="shared" si="83"/>
        <v>43933.105310109248</v>
      </c>
      <c r="U162" s="362">
        <f t="shared" si="91"/>
        <v>-21956.255197421066</v>
      </c>
      <c r="V162" s="362">
        <f t="shared" si="92"/>
        <v>-159735.80294346958</v>
      </c>
      <c r="W162" s="365">
        <f t="shared" si="93"/>
        <v>1.7019779688786032</v>
      </c>
      <c r="X162" s="366">
        <f t="shared" si="94"/>
        <v>6.1070190931566621</v>
      </c>
      <c r="Y162" s="367">
        <f t="shared" si="95"/>
        <v>12243.809328518071</v>
      </c>
      <c r="Z162" s="368">
        <f>IF(G162/M162/I162/'eTable 2. Prgm effect and costs'!$L$8/D162&gt;1,"&gt;100%",G162/M162/I162/'eTable 2. Prgm effect and costs'!$L$8/D162)</f>
        <v>0.71124675990198882</v>
      </c>
      <c r="AA162" s="368">
        <f t="shared" si="96"/>
        <v>0.3217544866223282</v>
      </c>
      <c r="AB162" s="401">
        <f>G162/M162/D162/('eTable 2. Prgm effect and costs'!$J$8)/('eTable 2. Prgm effect and costs'!$M$8)*$C$146</f>
        <v>8.9488506124241134</v>
      </c>
      <c r="AC162" s="362">
        <f t="shared" si="97"/>
        <v>43933.105310109248</v>
      </c>
      <c r="AD162" s="370">
        <f>IF(H162/N162/I162/'eTable 2. Prgm effect and costs'!$L$8/D162&gt;1,"&gt;100%",H162/N162/I162/'eTable 2. Prgm effect and costs'!$L$8/D162)</f>
        <v>0.19821885232779987</v>
      </c>
      <c r="AE162" s="368">
        <f t="shared" si="98"/>
        <v>8.9670433195909435E-2</v>
      </c>
      <c r="AF162" s="371">
        <f>H162/N162/D162/('eTable 2. Prgm effect and costs'!$J$8)/('eTable 2. Prgm effect and costs'!M$8)*$C$146</f>
        <v>2.4939739596030979</v>
      </c>
    </row>
    <row r="163" spans="1:32" ht="15" customHeight="1" x14ac:dyDescent="0.2">
      <c r="A163" s="512"/>
      <c r="B163" s="358" t="s">
        <v>48</v>
      </c>
      <c r="C163" s="359">
        <f>'eTable1. Data inputs'!AC61</f>
        <v>3.4608373299402957</v>
      </c>
      <c r="D163" s="360">
        <f>'eTable1. Data inputs'!AH61</f>
        <v>5216</v>
      </c>
      <c r="E163" s="361">
        <f>'eTable1. Data inputs'!Q61</f>
        <v>7531.1787493505308</v>
      </c>
      <c r="F163" s="361">
        <f>'eTable1. Data inputs'!R61</f>
        <v>7531.1787493505308</v>
      </c>
      <c r="G163" s="362">
        <f t="shared" si="85"/>
        <v>39282628.356612369</v>
      </c>
      <c r="H163" s="362">
        <f t="shared" si="86"/>
        <v>39282628.356612369</v>
      </c>
      <c r="I163" s="363">
        <f>'eTable1. Data inputs'!X61</f>
        <v>0.42000000000000004</v>
      </c>
      <c r="J163" s="364">
        <f t="shared" si="67"/>
        <v>2190.7200000000003</v>
      </c>
      <c r="K163" s="364">
        <f>J163*'eTable 2. Prgm effect and costs'!$L$8</f>
        <v>991.03999999999974</v>
      </c>
      <c r="L163" s="364">
        <f t="shared" si="87"/>
        <v>1199.6800000000005</v>
      </c>
      <c r="M163" s="361">
        <f>'eTable1. Data inputs'!T61</f>
        <v>60008.577588090055</v>
      </c>
      <c r="N163" s="361">
        <f>'eTable1. Data inputs'!U61</f>
        <v>209156.3500258007</v>
      </c>
      <c r="O163" s="361">
        <f t="shared" si="88"/>
        <v>71991090.360879913</v>
      </c>
      <c r="P163" s="361">
        <f t="shared" si="84"/>
        <v>250920689.99895269</v>
      </c>
      <c r="Q163" s="362">
        <f t="shared" si="89"/>
        <v>-32708462.004267544</v>
      </c>
      <c r="R163" s="362">
        <f t="shared" si="90"/>
        <v>-211638061.6423403</v>
      </c>
      <c r="S163" s="362">
        <f t="shared" si="82"/>
        <v>13801.97284526072</v>
      </c>
      <c r="T163" s="362">
        <f t="shared" si="83"/>
        <v>48105.960505934177</v>
      </c>
      <c r="U163" s="362">
        <f t="shared" si="91"/>
        <v>-27264.322156131242</v>
      </c>
      <c r="V163" s="362">
        <f t="shared" si="92"/>
        <v>-176412.09459384187</v>
      </c>
      <c r="W163" s="365">
        <f t="shared" si="93"/>
        <v>1.8326444378246851</v>
      </c>
      <c r="X163" s="366">
        <f t="shared" si="94"/>
        <v>6.3875738588840045</v>
      </c>
      <c r="Y163" s="367">
        <f t="shared" si="95"/>
        <v>13801.97284526072</v>
      </c>
      <c r="Z163" s="368">
        <f>IF(G163/M163/I163/'eTable 2. Prgm effect and costs'!$L$8/D163&gt;1,"&gt;100%",G163/M163/I163/'eTable 2. Prgm effect and costs'!$L$8/D163)</f>
        <v>0.66053528486210167</v>
      </c>
      <c r="AA163" s="368">
        <f t="shared" si="96"/>
        <v>0.29881358124714114</v>
      </c>
      <c r="AB163" s="401">
        <f>G163/M163/D163/('eTable 2. Prgm effect and costs'!$J$8)/('eTable 2. Prgm effect and costs'!$M$8)*$C$146</f>
        <v>8.3108028348424465</v>
      </c>
      <c r="AC163" s="362">
        <f t="shared" si="97"/>
        <v>48105.960505934177</v>
      </c>
      <c r="AD163" s="370">
        <f>IF(H163/N163/I163/'eTable 2. Prgm effect and costs'!$L$8/D163&gt;1,"&gt;100%",H163/N163/I163/'eTable 2. Prgm effect and costs'!$L$8/D163)</f>
        <v>0.18951269175632982</v>
      </c>
      <c r="AE163" s="368">
        <f t="shared" si="98"/>
        <v>8.573193198500631E-2</v>
      </c>
      <c r="AF163" s="371">
        <f>H163/N163/D163/('eTable 2. Prgm effect and costs'!$J$8)/('eTable 2. Prgm effect and costs'!M$8)*$C$146</f>
        <v>2.3844337342492437</v>
      </c>
    </row>
    <row r="164" spans="1:32" ht="15" customHeight="1" x14ac:dyDescent="0.2">
      <c r="A164" s="513"/>
      <c r="B164" s="372" t="s">
        <v>49</v>
      </c>
      <c r="C164" s="373">
        <f>'eTable1. Data inputs'!AC62</f>
        <v>5.2295557056631727</v>
      </c>
      <c r="D164" s="374">
        <f>'eTable1. Data inputs'!AH62</f>
        <v>589</v>
      </c>
      <c r="E164" s="74">
        <f>'eTable1. Data inputs'!Q62</f>
        <v>7489.8653264040504</v>
      </c>
      <c r="F164" s="74">
        <f>'eTable1. Data inputs'!R62</f>
        <v>7489.8653264040504</v>
      </c>
      <c r="G164" s="375">
        <f t="shared" si="85"/>
        <v>4411530.6772519853</v>
      </c>
      <c r="H164" s="375">
        <f t="shared" si="86"/>
        <v>4411530.6772519853</v>
      </c>
      <c r="I164" s="376">
        <f>'eTable1. Data inputs'!X62</f>
        <v>0.42000000000000004</v>
      </c>
      <c r="J164" s="54">
        <f t="shared" si="67"/>
        <v>247.38000000000002</v>
      </c>
      <c r="K164" s="54">
        <f>J164*'eTable 2. Prgm effect and costs'!$L$8</f>
        <v>111.90999999999997</v>
      </c>
      <c r="L164" s="54">
        <f t="shared" si="87"/>
        <v>135.47000000000006</v>
      </c>
      <c r="M164" s="74">
        <f>'eTable1. Data inputs'!T62</f>
        <v>49998.647083947188</v>
      </c>
      <c r="N164" s="74">
        <f>'eTable1. Data inputs'!U62</f>
        <v>195551.45045299883</v>
      </c>
      <c r="O164" s="74">
        <f t="shared" si="88"/>
        <v>6773316.7204623288</v>
      </c>
      <c r="P164" s="74">
        <f t="shared" si="84"/>
        <v>26491354.992867764</v>
      </c>
      <c r="Q164" s="375">
        <f t="shared" si="89"/>
        <v>-2361786.0432103435</v>
      </c>
      <c r="R164" s="375">
        <f t="shared" si="90"/>
        <v>-22079824.315615781</v>
      </c>
      <c r="S164" s="375">
        <f t="shared" si="82"/>
        <v>11499.688829307859</v>
      </c>
      <c r="T164" s="375">
        <f t="shared" si="83"/>
        <v>44976.833604189749</v>
      </c>
      <c r="U164" s="375">
        <f t="shared" si="91"/>
        <v>-17434.015230016554</v>
      </c>
      <c r="V164" s="375">
        <f t="shared" si="92"/>
        <v>-162986.81859906821</v>
      </c>
      <c r="W164" s="377">
        <f t="shared" si="93"/>
        <v>1.5353665691114584</v>
      </c>
      <c r="X164" s="378">
        <f t="shared" si="94"/>
        <v>6.0050256772485291</v>
      </c>
      <c r="Y164" s="379">
        <f t="shared" si="95"/>
        <v>11499.688829307859</v>
      </c>
      <c r="Z164" s="380">
        <f>IF(G164/M164/I164/'eTable 2. Prgm effect and costs'!$L$8/D164&gt;1,"&gt;100%",G164/M164/I164/'eTable 2. Prgm effect and costs'!$L$8/D164)</f>
        <v>0.78842821000722063</v>
      </c>
      <c r="AA164" s="380">
        <f t="shared" si="96"/>
        <v>0.35666990452707587</v>
      </c>
      <c r="AB164" s="402">
        <f>G164/M164/D164/('eTable 2. Prgm effect and costs'!$J$8)/('eTable 2. Prgm effect and costs'!$M$8)*$C$146</f>
        <v>9.9199415276743466</v>
      </c>
      <c r="AC164" s="375">
        <f t="shared" si="97"/>
        <v>44976.833604189749</v>
      </c>
      <c r="AD164" s="382">
        <f>IF(H164/N164/I164/'eTable 2. Prgm effect and costs'!$L$8/D164&gt;1,"&gt;100%",H164/N164/I164/'eTable 2. Prgm effect and costs'!$L$8/D164)</f>
        <v>0.20158553532515974</v>
      </c>
      <c r="AE164" s="380">
        <f t="shared" si="98"/>
        <v>9.1193456456619845E-2</v>
      </c>
      <c r="AF164" s="383">
        <f>H164/N164/D164/('eTable 2. Prgm effect and costs'!$J$8)/('eTable 2. Prgm effect and costs'!M$8)*$C$146</f>
        <v>2.536333299429002</v>
      </c>
    </row>
    <row r="165" spans="1:32" x14ac:dyDescent="0.2">
      <c r="D165" s="403"/>
      <c r="O165" s="404"/>
      <c r="U165" s="404"/>
      <c r="V165" s="404"/>
    </row>
    <row r="166" spans="1:32" x14ac:dyDescent="0.2">
      <c r="U166" s="404"/>
      <c r="V166" s="404"/>
      <c r="Y166" s="404"/>
      <c r="AC166" s="404"/>
    </row>
    <row r="167" spans="1:32" x14ac:dyDescent="0.2">
      <c r="Y167" s="404"/>
      <c r="AC167" s="404"/>
    </row>
    <row r="168" spans="1:32" x14ac:dyDescent="0.2">
      <c r="Y168" s="404"/>
      <c r="AC168" s="404"/>
    </row>
    <row r="169" spans="1:32" x14ac:dyDescent="0.2">
      <c r="Y169" s="404"/>
      <c r="AC169" s="404"/>
    </row>
    <row r="170" spans="1:32" x14ac:dyDescent="0.2">
      <c r="Y170" s="404"/>
      <c r="AC170" s="404"/>
    </row>
    <row r="171" spans="1:32" x14ac:dyDescent="0.2">
      <c r="Y171" s="404"/>
      <c r="AC171" s="404"/>
    </row>
    <row r="172" spans="1:32" x14ac:dyDescent="0.2">
      <c r="Y172" s="404"/>
      <c r="AC172" s="404"/>
    </row>
    <row r="173" spans="1:32" x14ac:dyDescent="0.2">
      <c r="Y173" s="404"/>
      <c r="AC173" s="404"/>
    </row>
    <row r="174" spans="1:32" x14ac:dyDescent="0.2">
      <c r="Y174" s="404"/>
      <c r="AC174" s="404"/>
    </row>
    <row r="175" spans="1:32" x14ac:dyDescent="0.2">
      <c r="Y175" s="404"/>
      <c r="AC175" s="404"/>
    </row>
    <row r="176" spans="1:32" x14ac:dyDescent="0.2">
      <c r="Y176" s="404"/>
      <c r="AC176" s="404"/>
    </row>
    <row r="177" spans="25:29" x14ac:dyDescent="0.2">
      <c r="Y177" s="404"/>
      <c r="AC177" s="404"/>
    </row>
    <row r="178" spans="25:29" x14ac:dyDescent="0.2">
      <c r="Y178" s="404"/>
      <c r="AC178" s="404"/>
    </row>
    <row r="179" spans="25:29" x14ac:dyDescent="0.2">
      <c r="Y179" s="404"/>
      <c r="AC179" s="404"/>
    </row>
    <row r="180" spans="25:29" x14ac:dyDescent="0.2">
      <c r="Y180" s="404"/>
      <c r="AC180" s="404"/>
    </row>
    <row r="181" spans="25:29" x14ac:dyDescent="0.2">
      <c r="Y181" s="404"/>
      <c r="AC181" s="404"/>
    </row>
    <row r="182" spans="25:29" x14ac:dyDescent="0.2">
      <c r="Y182" s="404"/>
      <c r="AC182" s="404"/>
    </row>
    <row r="183" spans="25:29" x14ac:dyDescent="0.2">
      <c r="Y183" s="404"/>
      <c r="AC183" s="404"/>
    </row>
    <row r="184" spans="25:29" x14ac:dyDescent="0.2">
      <c r="Y184" s="404"/>
      <c r="AC184" s="404"/>
    </row>
    <row r="185" spans="25:29" x14ac:dyDescent="0.2">
      <c r="Y185" s="404"/>
      <c r="AC185" s="404"/>
    </row>
    <row r="186" spans="25:29" x14ac:dyDescent="0.2">
      <c r="Y186" s="404"/>
      <c r="AC186" s="404"/>
    </row>
    <row r="187" spans="25:29" x14ac:dyDescent="0.2">
      <c r="Y187" s="404"/>
      <c r="AC187" s="404"/>
    </row>
    <row r="188" spans="25:29" x14ac:dyDescent="0.2">
      <c r="Y188" s="404"/>
      <c r="AC188" s="404"/>
    </row>
    <row r="189" spans="25:29" x14ac:dyDescent="0.2">
      <c r="Y189" s="404"/>
      <c r="AC189" s="404"/>
    </row>
    <row r="190" spans="25:29" x14ac:dyDescent="0.2">
      <c r="Y190" s="404"/>
      <c r="AC190" s="404"/>
    </row>
    <row r="191" spans="25:29" x14ac:dyDescent="0.2">
      <c r="Y191" s="404"/>
      <c r="AC191" s="404"/>
    </row>
    <row r="192" spans="25:29" x14ac:dyDescent="0.2">
      <c r="Y192" s="404"/>
      <c r="AC192" s="404"/>
    </row>
    <row r="193" spans="25:29" x14ac:dyDescent="0.2">
      <c r="Y193" s="404"/>
      <c r="AC193" s="404"/>
    </row>
    <row r="194" spans="25:29" x14ac:dyDescent="0.2">
      <c r="Y194" s="404"/>
      <c r="AC194" s="404"/>
    </row>
    <row r="195" spans="25:29" x14ac:dyDescent="0.2">
      <c r="Y195" s="404"/>
      <c r="AC195" s="404"/>
    </row>
    <row r="196" spans="25:29" x14ac:dyDescent="0.2">
      <c r="Y196" s="404"/>
      <c r="AC196" s="404"/>
    </row>
    <row r="197" spans="25:29" x14ac:dyDescent="0.2">
      <c r="Y197" s="404"/>
      <c r="AC197" s="404"/>
    </row>
    <row r="198" spans="25:29" x14ac:dyDescent="0.2">
      <c r="Y198" s="404"/>
      <c r="AC198" s="404"/>
    </row>
    <row r="199" spans="25:29" x14ac:dyDescent="0.2">
      <c r="Y199" s="404"/>
      <c r="AC199" s="404"/>
    </row>
    <row r="200" spans="25:29" x14ac:dyDescent="0.2">
      <c r="Y200" s="404"/>
      <c r="AC200" s="404"/>
    </row>
    <row r="201" spans="25:29" x14ac:dyDescent="0.2">
      <c r="Y201" s="404"/>
      <c r="AC201" s="404"/>
    </row>
    <row r="202" spans="25:29" x14ac:dyDescent="0.2">
      <c r="Y202" s="404"/>
      <c r="AC202" s="404"/>
    </row>
    <row r="203" spans="25:29" x14ac:dyDescent="0.2">
      <c r="Y203" s="404"/>
      <c r="AC203" s="404"/>
    </row>
    <row r="204" spans="25:29" x14ac:dyDescent="0.2">
      <c r="Y204" s="404"/>
      <c r="AC204" s="404"/>
    </row>
    <row r="205" spans="25:29" x14ac:dyDescent="0.2">
      <c r="Y205" s="404"/>
      <c r="AC205" s="404"/>
    </row>
    <row r="206" spans="25:29" x14ac:dyDescent="0.2">
      <c r="Y206" s="404"/>
      <c r="AC206" s="404"/>
    </row>
    <row r="207" spans="25:29" x14ac:dyDescent="0.2">
      <c r="Y207" s="404"/>
      <c r="AC207" s="404"/>
    </row>
    <row r="208" spans="25:29" x14ac:dyDescent="0.2">
      <c r="Y208" s="404"/>
      <c r="AC208" s="404"/>
    </row>
    <row r="209" spans="25:29" x14ac:dyDescent="0.2">
      <c r="Y209" s="404"/>
      <c r="AC209" s="404"/>
    </row>
    <row r="210" spans="25:29" x14ac:dyDescent="0.2">
      <c r="Y210" s="404"/>
      <c r="AC210" s="404"/>
    </row>
    <row r="211" spans="25:29" x14ac:dyDescent="0.2">
      <c r="Y211" s="404"/>
      <c r="AC211" s="404"/>
    </row>
    <row r="212" spans="25:29" x14ac:dyDescent="0.2">
      <c r="Y212" s="404"/>
      <c r="AC212" s="404"/>
    </row>
    <row r="213" spans="25:29" x14ac:dyDescent="0.2">
      <c r="Y213" s="404"/>
      <c r="AC213" s="404"/>
    </row>
    <row r="214" spans="25:29" x14ac:dyDescent="0.2">
      <c r="Y214" s="404"/>
      <c r="AC214" s="404"/>
    </row>
    <row r="215" spans="25:29" x14ac:dyDescent="0.2">
      <c r="Y215" s="404"/>
      <c r="AC215" s="404"/>
    </row>
    <row r="216" spans="25:29" x14ac:dyDescent="0.2">
      <c r="Y216" s="404"/>
      <c r="AC216" s="404"/>
    </row>
    <row r="217" spans="25:29" x14ac:dyDescent="0.2">
      <c r="Y217" s="404"/>
      <c r="AC217" s="404"/>
    </row>
    <row r="218" spans="25:29" x14ac:dyDescent="0.2">
      <c r="Y218" s="404"/>
      <c r="AC218" s="404"/>
    </row>
    <row r="219" spans="25:29" x14ac:dyDescent="0.2">
      <c r="Y219" s="404"/>
      <c r="AC219" s="404"/>
    </row>
    <row r="220" spans="25:29" x14ac:dyDescent="0.2">
      <c r="Y220" s="404"/>
      <c r="AC220" s="404"/>
    </row>
    <row r="221" spans="25:29" x14ac:dyDescent="0.2">
      <c r="Y221" s="404"/>
      <c r="AC221" s="404"/>
    </row>
    <row r="222" spans="25:29" x14ac:dyDescent="0.2">
      <c r="Y222" s="404"/>
      <c r="AC222" s="404"/>
    </row>
    <row r="223" spans="25:29" x14ac:dyDescent="0.2">
      <c r="Y223" s="404"/>
      <c r="AC223" s="404"/>
    </row>
    <row r="224" spans="25:29" x14ac:dyDescent="0.2">
      <c r="Y224" s="404"/>
      <c r="AC224" s="404"/>
    </row>
    <row r="225" spans="25:29" x14ac:dyDescent="0.2">
      <c r="Y225" s="404"/>
      <c r="AC225" s="404"/>
    </row>
    <row r="226" spans="25:29" x14ac:dyDescent="0.2">
      <c r="Y226" s="404"/>
      <c r="AC226" s="404"/>
    </row>
    <row r="227" spans="25:29" x14ac:dyDescent="0.2">
      <c r="Y227" s="404"/>
      <c r="AC227" s="404"/>
    </row>
    <row r="228" spans="25:29" x14ac:dyDescent="0.2">
      <c r="Y228" s="404"/>
      <c r="AC228" s="404"/>
    </row>
    <row r="229" spans="25:29" x14ac:dyDescent="0.2">
      <c r="Y229" s="404"/>
      <c r="AC229" s="404"/>
    </row>
    <row r="230" spans="25:29" x14ac:dyDescent="0.2">
      <c r="Y230" s="404"/>
      <c r="AC230" s="404"/>
    </row>
    <row r="231" spans="25:29" x14ac:dyDescent="0.2">
      <c r="Y231" s="404"/>
      <c r="AC231" s="404"/>
    </row>
    <row r="232" spans="25:29" x14ac:dyDescent="0.2">
      <c r="Y232" s="404"/>
      <c r="AC232" s="404"/>
    </row>
    <row r="233" spans="25:29" x14ac:dyDescent="0.2">
      <c r="Y233" s="404"/>
      <c r="AC233" s="404"/>
    </row>
    <row r="234" spans="25:29" x14ac:dyDescent="0.2">
      <c r="Y234" s="404"/>
      <c r="AC234" s="404"/>
    </row>
    <row r="235" spans="25:29" x14ac:dyDescent="0.2">
      <c r="Y235" s="404"/>
      <c r="AC235" s="404"/>
    </row>
    <row r="236" spans="25:29" x14ac:dyDescent="0.2">
      <c r="Y236" s="404"/>
      <c r="AC236" s="404"/>
    </row>
    <row r="237" spans="25:29" x14ac:dyDescent="0.2">
      <c r="Y237" s="404"/>
      <c r="AC237" s="404"/>
    </row>
    <row r="238" spans="25:29" x14ac:dyDescent="0.2">
      <c r="Y238" s="404"/>
      <c r="AC238" s="404"/>
    </row>
    <row r="239" spans="25:29" x14ac:dyDescent="0.2">
      <c r="Y239" s="404"/>
      <c r="AC239" s="404"/>
    </row>
    <row r="240" spans="25:29" x14ac:dyDescent="0.2">
      <c r="Y240" s="404"/>
      <c r="AC240" s="404"/>
    </row>
    <row r="241" spans="25:29" x14ac:dyDescent="0.2">
      <c r="Y241" s="404"/>
      <c r="AC241" s="404"/>
    </row>
    <row r="242" spans="25:29" x14ac:dyDescent="0.2">
      <c r="Y242" s="404"/>
      <c r="AC242" s="404"/>
    </row>
    <row r="243" spans="25:29" x14ac:dyDescent="0.2">
      <c r="Y243" s="404"/>
      <c r="AC243" s="404"/>
    </row>
    <row r="244" spans="25:29" x14ac:dyDescent="0.2">
      <c r="Y244" s="404"/>
      <c r="AC244" s="404"/>
    </row>
    <row r="245" spans="25:29" x14ac:dyDescent="0.2">
      <c r="Y245" s="404"/>
      <c r="AC245" s="404"/>
    </row>
    <row r="246" spans="25:29" x14ac:dyDescent="0.2">
      <c r="Y246" s="404"/>
      <c r="AC246" s="404"/>
    </row>
    <row r="247" spans="25:29" x14ac:dyDescent="0.2">
      <c r="Y247" s="404"/>
      <c r="AC247" s="404"/>
    </row>
    <row r="248" spans="25:29" x14ac:dyDescent="0.2">
      <c r="Y248" s="404"/>
      <c r="AC248" s="404"/>
    </row>
    <row r="249" spans="25:29" x14ac:dyDescent="0.2">
      <c r="Y249" s="404"/>
      <c r="AC249" s="404"/>
    </row>
    <row r="250" spans="25:29" x14ac:dyDescent="0.2">
      <c r="Y250" s="404"/>
      <c r="AC250" s="404"/>
    </row>
    <row r="251" spans="25:29" x14ac:dyDescent="0.2">
      <c r="Y251" s="404"/>
      <c r="AC251" s="404"/>
    </row>
    <row r="252" spans="25:29" x14ac:dyDescent="0.2">
      <c r="Y252" s="404"/>
      <c r="AC252" s="404"/>
    </row>
    <row r="253" spans="25:29" x14ac:dyDescent="0.2">
      <c r="Y253" s="404"/>
      <c r="AC253" s="404"/>
    </row>
    <row r="254" spans="25:29" x14ac:dyDescent="0.2">
      <c r="Y254" s="404"/>
      <c r="AC254" s="404"/>
    </row>
    <row r="255" spans="25:29" x14ac:dyDescent="0.2">
      <c r="Y255" s="404"/>
      <c r="AC255" s="404"/>
    </row>
    <row r="256" spans="25:29" x14ac:dyDescent="0.2">
      <c r="Y256" s="404"/>
      <c r="AC256" s="404"/>
    </row>
    <row r="257" spans="25:29" x14ac:dyDescent="0.2">
      <c r="Y257" s="404"/>
      <c r="AC257" s="404"/>
    </row>
    <row r="258" spans="25:29" x14ac:dyDescent="0.2">
      <c r="Y258" s="404"/>
      <c r="AC258" s="404"/>
    </row>
    <row r="259" spans="25:29" x14ac:dyDescent="0.2">
      <c r="Y259" s="404"/>
      <c r="AC259" s="404"/>
    </row>
    <row r="260" spans="25:29" x14ac:dyDescent="0.2">
      <c r="Y260" s="404"/>
      <c r="AC260" s="404"/>
    </row>
    <row r="261" spans="25:29" x14ac:dyDescent="0.2">
      <c r="Y261" s="404"/>
      <c r="AC261" s="404"/>
    </row>
    <row r="262" spans="25:29" x14ac:dyDescent="0.2">
      <c r="Y262" s="404"/>
      <c r="AC262" s="404"/>
    </row>
    <row r="263" spans="25:29" x14ac:dyDescent="0.2">
      <c r="Y263" s="404"/>
      <c r="AC263" s="404"/>
    </row>
    <row r="264" spans="25:29" x14ac:dyDescent="0.2">
      <c r="Y264" s="404"/>
      <c r="AC264" s="404"/>
    </row>
    <row r="265" spans="25:29" x14ac:dyDescent="0.2">
      <c r="Y265" s="404"/>
      <c r="AC265" s="404"/>
    </row>
    <row r="266" spans="25:29" x14ac:dyDescent="0.2">
      <c r="Y266" s="404"/>
      <c r="AC266" s="404"/>
    </row>
    <row r="267" spans="25:29" x14ac:dyDescent="0.2">
      <c r="Y267" s="404"/>
      <c r="AC267" s="404"/>
    </row>
    <row r="268" spans="25:29" x14ac:dyDescent="0.2">
      <c r="Y268" s="404"/>
      <c r="AC268" s="404"/>
    </row>
    <row r="269" spans="25:29" x14ac:dyDescent="0.2">
      <c r="Y269" s="404"/>
      <c r="AC269" s="404"/>
    </row>
    <row r="270" spans="25:29" x14ac:dyDescent="0.2">
      <c r="Y270" s="404"/>
      <c r="AC270" s="404"/>
    </row>
    <row r="271" spans="25:29" x14ac:dyDescent="0.2">
      <c r="Y271" s="404"/>
      <c r="AC271" s="404"/>
    </row>
  </sheetData>
  <mergeCells count="6">
    <mergeCell ref="Y4:AF4"/>
    <mergeCell ref="A7:A58"/>
    <mergeCell ref="A60:A111"/>
    <mergeCell ref="A113:A164"/>
    <mergeCell ref="Y5:AB5"/>
    <mergeCell ref="AC5:AF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0"/>
  <sheetViews>
    <sheetView zoomScale="90" zoomScaleNormal="90" workbookViewId="0">
      <pane xSplit="2" ySplit="5" topLeftCell="C6" activePane="bottomRight" state="frozen"/>
      <selection pane="topRight" activeCell="B1" sqref="B1"/>
      <selection pane="bottomLeft" activeCell="A2" sqref="A2"/>
      <selection pane="bottomRight" activeCell="L6" sqref="L6"/>
    </sheetView>
  </sheetViews>
  <sheetFormatPr defaultRowHeight="12" x14ac:dyDescent="0.2"/>
  <cols>
    <col min="1" max="1" width="17.42578125" style="13" customWidth="1"/>
    <col min="2" max="2" width="18.85546875" style="13" bestFit="1" customWidth="1"/>
    <col min="3" max="6" width="14.7109375" style="13" customWidth="1"/>
    <col min="7" max="7" width="16" style="13" bestFit="1" customWidth="1"/>
    <col min="8" max="15" width="14.7109375" style="13" customWidth="1"/>
    <col min="16" max="16" width="16" style="13" bestFit="1" customWidth="1"/>
    <col min="17" max="29" width="14.7109375" style="13" customWidth="1"/>
    <col min="30" max="60" width="12.7109375" style="13" customWidth="1"/>
    <col min="61" max="16384" width="9.140625" style="13"/>
  </cols>
  <sheetData>
    <row r="1" spans="1:30" ht="18.75" x14ac:dyDescent="0.3">
      <c r="A1" s="155" t="s">
        <v>283</v>
      </c>
    </row>
    <row r="3" spans="1:30" s="20" customFormat="1" ht="15.75" x14ac:dyDescent="0.25">
      <c r="A3" s="20" t="s">
        <v>67</v>
      </c>
      <c r="C3" s="234" t="s">
        <v>262</v>
      </c>
      <c r="D3" s="19"/>
      <c r="E3" s="19"/>
      <c r="F3" s="19"/>
      <c r="G3" s="19"/>
      <c r="H3" s="19"/>
      <c r="I3" s="19"/>
      <c r="J3" s="19"/>
      <c r="K3" s="19"/>
      <c r="L3" s="19"/>
      <c r="M3" s="235"/>
      <c r="N3" s="236"/>
      <c r="O3" s="237"/>
      <c r="P3" s="236"/>
      <c r="Q3" s="236"/>
      <c r="R3" s="236"/>
      <c r="S3" s="19"/>
      <c r="T3" s="19"/>
      <c r="U3" s="19"/>
      <c r="V3" s="19"/>
      <c r="W3" s="521" t="s">
        <v>151</v>
      </c>
      <c r="X3" s="522"/>
      <c r="Y3" s="522"/>
      <c r="Z3" s="522"/>
      <c r="AA3" s="522"/>
      <c r="AB3" s="522"/>
      <c r="AC3" s="522"/>
      <c r="AD3" s="523"/>
    </row>
    <row r="4" spans="1:30" s="20" customFormat="1" x14ac:dyDescent="0.2">
      <c r="C4" s="250"/>
      <c r="D4" s="251"/>
      <c r="E4" s="251"/>
      <c r="F4" s="252"/>
      <c r="G4" s="251"/>
      <c r="H4" s="253"/>
      <c r="I4" s="254"/>
      <c r="J4" s="251"/>
      <c r="K4" s="255"/>
      <c r="L4" s="256"/>
      <c r="M4" s="253"/>
      <c r="N4" s="257"/>
      <c r="O4" s="258"/>
      <c r="P4" s="259"/>
      <c r="Q4" s="258"/>
      <c r="R4" s="258"/>
      <c r="S4" s="251"/>
      <c r="T4" s="260"/>
      <c r="U4" s="260"/>
      <c r="V4" s="260"/>
      <c r="W4" s="524" t="s">
        <v>152</v>
      </c>
      <c r="X4" s="525"/>
      <c r="Y4" s="525"/>
      <c r="Z4" s="525"/>
      <c r="AA4" s="525" t="s">
        <v>153</v>
      </c>
      <c r="AB4" s="525"/>
      <c r="AC4" s="525"/>
      <c r="AD4" s="526"/>
    </row>
    <row r="5" spans="1:30" ht="108" x14ac:dyDescent="0.2">
      <c r="A5" s="128"/>
      <c r="C5" s="149" t="s">
        <v>212</v>
      </c>
      <c r="D5" s="192" t="s">
        <v>128</v>
      </c>
      <c r="E5" s="192" t="s">
        <v>129</v>
      </c>
      <c r="F5" s="192" t="s">
        <v>130</v>
      </c>
      <c r="G5" s="192" t="s">
        <v>131</v>
      </c>
      <c r="H5" s="192" t="s">
        <v>132</v>
      </c>
      <c r="I5" s="192" t="s">
        <v>261</v>
      </c>
      <c r="J5" s="192" t="s">
        <v>205</v>
      </c>
      <c r="K5" s="192" t="s">
        <v>206</v>
      </c>
      <c r="L5" s="192" t="s">
        <v>207</v>
      </c>
      <c r="M5" s="192" t="s">
        <v>134</v>
      </c>
      <c r="N5" s="192" t="s">
        <v>135</v>
      </c>
      <c r="O5" s="192" t="s">
        <v>136</v>
      </c>
      <c r="P5" s="192" t="s">
        <v>137</v>
      </c>
      <c r="Q5" s="192" t="s">
        <v>138</v>
      </c>
      <c r="R5" s="192" t="s">
        <v>139</v>
      </c>
      <c r="S5" s="192" t="s">
        <v>208</v>
      </c>
      <c r="T5" s="192" t="s">
        <v>209</v>
      </c>
      <c r="U5" s="192" t="s">
        <v>230</v>
      </c>
      <c r="V5" s="196" t="s">
        <v>229</v>
      </c>
      <c r="W5" s="261" t="s">
        <v>150</v>
      </c>
      <c r="X5" s="197" t="s">
        <v>154</v>
      </c>
      <c r="Y5" s="197" t="s">
        <v>210</v>
      </c>
      <c r="Z5" s="197" t="s">
        <v>219</v>
      </c>
      <c r="AA5" s="197" t="s">
        <v>150</v>
      </c>
      <c r="AB5" s="197" t="s">
        <v>154</v>
      </c>
      <c r="AC5" s="197" t="s">
        <v>210</v>
      </c>
      <c r="AD5" s="198" t="s">
        <v>219</v>
      </c>
    </row>
    <row r="6" spans="1:30" x14ac:dyDescent="0.2">
      <c r="A6" s="518" t="s">
        <v>147</v>
      </c>
      <c r="B6" s="193" t="s">
        <v>68</v>
      </c>
      <c r="C6" s="238">
        <f>'eTable1. Data inputs'!AC11</f>
        <v>9.125437466750645</v>
      </c>
      <c r="D6" s="239">
        <f>'eTable1. Data inputs'!AF11</f>
        <v>1472116.4769835358</v>
      </c>
      <c r="E6" s="240">
        <f>'eTable1. Data inputs'!M11</f>
        <v>8878.0858088344594</v>
      </c>
      <c r="F6" s="240">
        <f>'eTable1. Data inputs'!N11</f>
        <v>9634.8643537137614</v>
      </c>
      <c r="G6" s="242">
        <f>E6*D6</f>
        <v>13069576403.258909</v>
      </c>
      <c r="H6" s="242">
        <f>F6*D6</f>
        <v>14183642568.603354</v>
      </c>
      <c r="I6" s="241">
        <f>'eTable1. Data inputs'!Y11</f>
        <v>0.16152918405748412</v>
      </c>
      <c r="J6" s="200">
        <f>D6*I6</f>
        <v>237789.77336472864</v>
      </c>
      <c r="K6" s="200">
        <f>J6*'eTable 2. Prgm effect and costs'!$L$6</f>
        <v>135294.1813971732</v>
      </c>
      <c r="L6" s="200">
        <f>J6-K6</f>
        <v>102495.59196755543</v>
      </c>
      <c r="M6" s="240">
        <f>'eTable1. Data inputs'!T11</f>
        <v>62781.1704323827</v>
      </c>
      <c r="N6" s="240">
        <f>'eTable1. Data inputs'!U11</f>
        <v>222800.12460956044</v>
      </c>
      <c r="O6" s="240">
        <f>M6*L6</f>
        <v>6434793227.8830528</v>
      </c>
      <c r="P6" s="240">
        <f>L6*N6</f>
        <v>22836030662.302013</v>
      </c>
      <c r="Q6" s="225">
        <f>G6-O6</f>
        <v>6634783175.3758564</v>
      </c>
      <c r="R6" s="225">
        <f t="shared" ref="R6:R57" si="0">H6-P6</f>
        <v>-8652388093.6986599</v>
      </c>
      <c r="S6" s="225">
        <f>Q6/L6</f>
        <v>64732.375783302668</v>
      </c>
      <c r="T6" s="225">
        <f t="shared" ref="T6:T57" si="1">R6/L6</f>
        <v>-84417.172754488201</v>
      </c>
      <c r="U6" s="242">
        <f>O6/G6</f>
        <v>0.49234902718641532</v>
      </c>
      <c r="V6" s="243">
        <f>P6/H6</f>
        <v>1.6100258133162086</v>
      </c>
      <c r="W6" s="222">
        <f>O6/D6</f>
        <v>4371.1169112571652</v>
      </c>
      <c r="X6" s="223" t="str">
        <f>IF(G6/M6/I6/'eTable 2. Prgm effect and costs'!$L$6/D6&gt;1,"&gt;100%",G6/M6/I6/'eTable 2. Prgm effect and costs'!$L$6/D6)</f>
        <v>&gt;100%</v>
      </c>
      <c r="Y6" s="223">
        <f>IF(G6/M6/J6&gt;1,"&gt;100%",G6/M6/J6)</f>
        <v>0.87546528774884824</v>
      </c>
      <c r="Z6" s="224">
        <f>G6/M6/D6/('eTable 2. Prgm effect and costs'!$J$6)/('eTable 2. Prgm effect and costs'!$M$6)*$C$20</f>
        <v>18.534488671378103</v>
      </c>
      <c r="AA6" s="225">
        <f>P6/D6</f>
        <v>15512.380317279345</v>
      </c>
      <c r="AB6" s="226">
        <f>IF(H6/N6/I6/'eTable 2. Prgm effect and costs'!$L$6/D6&gt;1,"&gt;100%",H6/N6/I6/'eTable 2. Prgm effect and costs'!$L$6/D6)</f>
        <v>0.47053640464022156</v>
      </c>
      <c r="AC6" s="223">
        <f t="shared" ref="AC6:AC57" si="2">IF(H6/N6/J6&gt;1,"&gt;100%",H6/N6/J6)</f>
        <v>0.26771898884702267</v>
      </c>
      <c r="AD6" s="227">
        <f>H6/N6/D6/('eTable 2. Prgm effect and costs'!$J$6)/('eTable 2. Prgm effect and costs'!$M$6)*$C$20</f>
        <v>5.6678827080137069</v>
      </c>
    </row>
    <row r="7" spans="1:30" x14ac:dyDescent="0.2">
      <c r="A7" s="518"/>
      <c r="B7" s="193" t="s">
        <v>11</v>
      </c>
      <c r="C7" s="238">
        <f>'eTable1. Data inputs'!AC12</f>
        <v>7.925461613828757</v>
      </c>
      <c r="D7" s="239">
        <f>'eTable1. Data inputs'!AF12</f>
        <v>26804.203849082805</v>
      </c>
      <c r="E7" s="240">
        <f>'eTable1. Data inputs'!M12</f>
        <v>7445.3128259208888</v>
      </c>
      <c r="F7" s="240">
        <f>'eTable1. Data inputs'!N12</f>
        <v>8079.9601055140711</v>
      </c>
      <c r="G7" s="225">
        <f>E7*D7</f>
        <v>199565682.70617425</v>
      </c>
      <c r="H7" s="225">
        <f>F7*D7</f>
        <v>216576897.76065576</v>
      </c>
      <c r="I7" s="241">
        <f>'eTable1. Data inputs'!Y12</f>
        <v>0.14028843575172922</v>
      </c>
      <c r="J7" s="200">
        <f>D7*I7</f>
        <v>3760.3198295583061</v>
      </c>
      <c r="K7" s="200">
        <f>J7*'eTable 2. Prgm effect and costs'!$L$6</f>
        <v>2139.492316817657</v>
      </c>
      <c r="L7" s="200">
        <f t="shared" ref="L7:L57" si="3">J7-K7</f>
        <v>1620.8275127406491</v>
      </c>
      <c r="M7" s="240">
        <f>'eTable1. Data inputs'!T12</f>
        <v>51881.100368953565</v>
      </c>
      <c r="N7" s="240">
        <f>'eTable1. Data inputs'!U12</f>
        <v>193668.88235457661</v>
      </c>
      <c r="O7" s="240">
        <f t="shared" ref="O7:O57" si="4">M7*L7</f>
        <v>84090314.869258985</v>
      </c>
      <c r="P7" s="240">
        <f t="shared" ref="P7:P57" si="5">L7*N7</f>
        <v>313903852.88202977</v>
      </c>
      <c r="Q7" s="225">
        <f t="shared" ref="Q7:Q57" si="6">G7-O7</f>
        <v>115475367.83691527</v>
      </c>
      <c r="R7" s="225">
        <f t="shared" si="0"/>
        <v>-97326955.121374011</v>
      </c>
      <c r="S7" s="225">
        <f t="shared" ref="S7:S57" si="7">Q7/L7</f>
        <v>71244.698729020558</v>
      </c>
      <c r="T7" s="225">
        <f t="shared" si="1"/>
        <v>-60047.694376068648</v>
      </c>
      <c r="U7" s="242">
        <f t="shared" ref="U7:V70" si="8">O7/G7</f>
        <v>0.4213666083715773</v>
      </c>
      <c r="V7" s="243">
        <f t="shared" si="8"/>
        <v>1.449387520680679</v>
      </c>
      <c r="W7" s="222">
        <f t="shared" ref="W7:W57" si="9">O7/D7</f>
        <v>3137.2062137236885</v>
      </c>
      <c r="X7" s="223" t="str">
        <f>IF(G7/M7/I7/'eTable 2. Prgm effect and costs'!$L$6/D7&gt;1,"&gt;100%",G7/M7/I7/'eTable 2. Prgm effect and costs'!$L$6/D7)</f>
        <v>&gt;100%</v>
      </c>
      <c r="Y7" s="223" t="str">
        <f t="shared" ref="Y7:Y57" si="10">IF(G7/M7/J7&gt;1,"&gt;100%",G7/M7/J7)</f>
        <v>&gt;100%</v>
      </c>
      <c r="Z7" s="224">
        <f>G7/M7/D7/('eTable 2. Prgm effect and costs'!$J$6)/('eTable 2. Prgm effect and costs'!$M$6)*$C$20</f>
        <v>18.808945598365451</v>
      </c>
      <c r="AA7" s="225">
        <f t="shared" ref="AA7:AA57" si="11">P7/D7</f>
        <v>11710.993344529837</v>
      </c>
      <c r="AB7" s="226">
        <f>IF(H7/N7/I7/'eTable 2. Prgm effect and costs'!$L$6/D7&gt;1,"&gt;100%",H7/N7/I7/'eTable 2. Prgm effect and costs'!$L$6/D7)</f>
        <v>0.52268682237582353</v>
      </c>
      <c r="AC7" s="223">
        <f>IF(H7/N7/J7&gt;1,"&gt;100%",H7/N7/J7)</f>
        <v>0.29739077824831345</v>
      </c>
      <c r="AD7" s="227">
        <f>H7/N7/D7/('eTable 2. Prgm effect and costs'!$J$6)/('eTable 2. Prgm effect and costs'!$M$6)*$C$20</f>
        <v>5.4681453377677096</v>
      </c>
    </row>
    <row r="8" spans="1:30" x14ac:dyDescent="0.2">
      <c r="A8" s="518"/>
      <c r="B8" s="193" t="s">
        <v>12</v>
      </c>
      <c r="C8" s="238">
        <f>'eTable1. Data inputs'!AC13</f>
        <v>13.012140412051114</v>
      </c>
      <c r="D8" s="239">
        <f>'eTable1. Data inputs'!AF13</f>
        <v>2884.8179573089205</v>
      </c>
      <c r="E8" s="240">
        <f>'eTable1. Data inputs'!M13</f>
        <v>10976.697088075334</v>
      </c>
      <c r="F8" s="240">
        <f>'eTable1. Data inputs'!N13</f>
        <v>11912.363742888292</v>
      </c>
      <c r="G8" s="225">
        <f t="shared" ref="G8:G57" si="12">E8*D8</f>
        <v>31665772.87162026</v>
      </c>
      <c r="H8" s="225">
        <f t="shared" ref="H8:H57" si="13">F8*D8</f>
        <v>34365000.839479849</v>
      </c>
      <c r="I8" s="241">
        <f>'eTable1. Data inputs'!Y13</f>
        <v>0.2303276342924136</v>
      </c>
      <c r="J8" s="200">
        <f t="shared" ref="J8:J57" si="14">D8*I8</f>
        <v>664.45329547123663</v>
      </c>
      <c r="K8" s="200">
        <f>J8*'eTable 2. Prgm effect and costs'!$L$6</f>
        <v>378.05101294053122</v>
      </c>
      <c r="L8" s="200">
        <f t="shared" si="3"/>
        <v>286.40228253070541</v>
      </c>
      <c r="M8" s="240">
        <f>'eTable1. Data inputs'!T13</f>
        <v>60613.612598368607</v>
      </c>
      <c r="N8" s="240">
        <f>'eTable1. Data inputs'!U13</f>
        <v>229574.79959808153</v>
      </c>
      <c r="O8" s="240">
        <f t="shared" si="4"/>
        <v>17359877.000604689</v>
      </c>
      <c r="P8" s="240">
        <f t="shared" si="5"/>
        <v>65750746.616419822</v>
      </c>
      <c r="Q8" s="225">
        <f t="shared" si="6"/>
        <v>14305895.871015571</v>
      </c>
      <c r="R8" s="225">
        <f t="shared" si="0"/>
        <v>-31385745.776939973</v>
      </c>
      <c r="S8" s="225">
        <f t="shared" si="7"/>
        <v>49950.355648725759</v>
      </c>
      <c r="T8" s="225">
        <f t="shared" si="1"/>
        <v>-109586.22780380629</v>
      </c>
      <c r="U8" s="242">
        <f t="shared" si="8"/>
        <v>0.54822211575208668</v>
      </c>
      <c r="V8" s="243">
        <f t="shared" si="8"/>
        <v>1.9133055437287465</v>
      </c>
      <c r="W8" s="222">
        <f t="shared" si="9"/>
        <v>6017.6681015944287</v>
      </c>
      <c r="X8" s="223" t="str">
        <f>IF(G8/M8/I8/'eTable 2. Prgm effect and costs'!$L$6/D8&gt;1,"&gt;100%",G8/M8/I8/'eTable 2. Prgm effect and costs'!$L$6/D8)</f>
        <v>&gt;100%</v>
      </c>
      <c r="Y8" s="223">
        <f t="shared" si="10"/>
        <v>0.78624059550625669</v>
      </c>
      <c r="Z8" s="224">
        <f>G8/M8/D8/('eTable 2. Prgm effect and costs'!$J$6)/('eTable 2. Prgm effect and costs'!$M$6)*$C$20</f>
        <v>23.73516142120646</v>
      </c>
      <c r="AA8" s="225">
        <f t="shared" si="11"/>
        <v>22791.991588181489</v>
      </c>
      <c r="AB8" s="226">
        <f>IF(H8/N8/I8/'eTable 2. Prgm effect and costs'!$L$6/D8&gt;1,"&gt;100%",H8/N8/I8/'eTable 2. Prgm effect and costs'!$L$6/D8)</f>
        <v>0.3959512687656544</v>
      </c>
      <c r="AC8" s="223">
        <f t="shared" si="2"/>
        <v>0.22528261843563097</v>
      </c>
      <c r="AD8" s="227">
        <f>H8/N8/D8/('eTable 2. Prgm effect and costs'!$J$6)/('eTable 2. Prgm effect and costs'!$M$6)*$C$20</f>
        <v>6.8008690272711991</v>
      </c>
    </row>
    <row r="9" spans="1:30" x14ac:dyDescent="0.2">
      <c r="A9" s="518"/>
      <c r="B9" s="193" t="s">
        <v>13</v>
      </c>
      <c r="C9" s="238">
        <f>'eTable1. Data inputs'!AC14</f>
        <v>8.1462679071309392</v>
      </c>
      <c r="D9" s="239">
        <f>'eTable1. Data inputs'!AF14</f>
        <v>37705.7682480476</v>
      </c>
      <c r="E9" s="240">
        <f>'eTable1. Data inputs'!M14</f>
        <v>9205.4555133122667</v>
      </c>
      <c r="F9" s="240">
        <f>'eTable1. Data inputs'!N14</f>
        <v>9990.1394393657138</v>
      </c>
      <c r="G9" s="225">
        <f t="shared" si="12"/>
        <v>347098772.20266438</v>
      </c>
      <c r="H9" s="225">
        <f t="shared" si="13"/>
        <v>376685882.46640378</v>
      </c>
      <c r="I9" s="241">
        <f>'eTable1. Data inputs'!Y14</f>
        <v>0.14419692348415999</v>
      </c>
      <c r="J9" s="200">
        <f t="shared" si="14"/>
        <v>5437.0557789751892</v>
      </c>
      <c r="K9" s="200">
        <f>J9*'eTable 2. Prgm effect and costs'!$L$6</f>
        <v>3093.4972535548491</v>
      </c>
      <c r="L9" s="200">
        <f t="shared" si="3"/>
        <v>2343.5585254203402</v>
      </c>
      <c r="M9" s="240">
        <f>'eTable1. Data inputs'!T14</f>
        <v>59969.068949664936</v>
      </c>
      <c r="N9" s="240">
        <f>'eTable1. Data inputs'!U14</f>
        <v>220620.85303840754</v>
      </c>
      <c r="O9" s="240">
        <f t="shared" si="4"/>
        <v>140541022.79850745</v>
      </c>
      <c r="P9" s="240">
        <f t="shared" si="5"/>
        <v>517037881.02366793</v>
      </c>
      <c r="Q9" s="225">
        <f t="shared" si="6"/>
        <v>206557749.40415692</v>
      </c>
      <c r="R9" s="225">
        <f t="shared" si="0"/>
        <v>-140351998.55726415</v>
      </c>
      <c r="S9" s="225">
        <f t="shared" si="7"/>
        <v>88138.506960097686</v>
      </c>
      <c r="T9" s="225">
        <f t="shared" si="1"/>
        <v>-59888.41201740018</v>
      </c>
      <c r="U9" s="242">
        <f t="shared" si="8"/>
        <v>0.40490210295658502</v>
      </c>
      <c r="V9" s="243">
        <f t="shared" si="8"/>
        <v>1.3725969171934178</v>
      </c>
      <c r="W9" s="222">
        <f t="shared" si="9"/>
        <v>3727.3082960134261</v>
      </c>
      <c r="X9" s="223" t="str">
        <f>IF(G9/M9/I9/'eTable 2. Prgm effect and costs'!$L$6/D9&gt;1,"&gt;100%",G9/M9/I9/'eTable 2. Prgm effect and costs'!$L$6/D9)</f>
        <v>&gt;100%</v>
      </c>
      <c r="Y9" s="223" t="str">
        <f t="shared" si="10"/>
        <v>&gt;100%</v>
      </c>
      <c r="Z9" s="224">
        <f>G9/M9/D9/('eTable 2. Prgm effect and costs'!$J$6)/('eTable 2. Prgm effect and costs'!$M$6)*$C$20</f>
        <v>20.119104958080225</v>
      </c>
      <c r="AA9" s="225">
        <f t="shared" si="11"/>
        <v>13712.434596805759</v>
      </c>
      <c r="AB9" s="226">
        <f>IF(H9/N9/I9/'eTable 2. Prgm effect and costs'!$L$6/D9&gt;1,"&gt;100%",H9/N9/I9/'eTable 2. Prgm effect and costs'!$L$6/D9)</f>
        <v>0.55192879139258966</v>
      </c>
      <c r="AC9" s="223">
        <f t="shared" si="2"/>
        <v>0.31402845027509413</v>
      </c>
      <c r="AD9" s="227">
        <f>H9/N9/D9/('eTable 2. Prgm effect and costs'!$J$6)/('eTable 2. Prgm effect and costs'!$M$6)*$C$20</f>
        <v>5.9349309364527878</v>
      </c>
    </row>
    <row r="10" spans="1:30" x14ac:dyDescent="0.2">
      <c r="A10" s="518"/>
      <c r="B10" s="193" t="s">
        <v>14</v>
      </c>
      <c r="C10" s="238">
        <f>'eTable1. Data inputs'!AC15</f>
        <v>14.608390879405409</v>
      </c>
      <c r="D10" s="239">
        <f>'eTable1. Data inputs'!AF15</f>
        <v>18140.948861135326</v>
      </c>
      <c r="E10" s="240">
        <f>'eTable1. Data inputs'!M15</f>
        <v>7636.274493859728</v>
      </c>
      <c r="F10" s="240">
        <f>'eTable1. Data inputs'!N15</f>
        <v>8287.1995721025542</v>
      </c>
      <c r="G10" s="225">
        <f t="shared" si="12"/>
        <v>138529265.08270139</v>
      </c>
      <c r="H10" s="225">
        <f t="shared" si="13"/>
        <v>150337663.63953498</v>
      </c>
      <c r="I10" s="241">
        <f>'eTable1. Data inputs'!Y15</f>
        <v>0.25858283153447287</v>
      </c>
      <c r="J10" s="200">
        <f t="shared" si="14"/>
        <v>4690.9379232344436</v>
      </c>
      <c r="K10" s="200">
        <f>J10*'eTable 2. Prgm effect and costs'!$L$6</f>
        <v>2668.9819218402872</v>
      </c>
      <c r="L10" s="200">
        <f t="shared" si="3"/>
        <v>2021.9560013941564</v>
      </c>
      <c r="M10" s="240">
        <f>'eTable1. Data inputs'!T15</f>
        <v>55375.612555857777</v>
      </c>
      <c r="N10" s="240">
        <f>'eTable1. Data inputs'!U15</f>
        <v>195644.60020726454</v>
      </c>
      <c r="O10" s="240">
        <f t="shared" si="4"/>
        <v>111967052.13819423</v>
      </c>
      <c r="P10" s="240">
        <f t="shared" si="5"/>
        <v>395584773.52943891</v>
      </c>
      <c r="Q10" s="225">
        <f t="shared" si="6"/>
        <v>26562212.944507152</v>
      </c>
      <c r="R10" s="225">
        <f t="shared" si="0"/>
        <v>-245247109.88990393</v>
      </c>
      <c r="S10" s="225">
        <f t="shared" si="7"/>
        <v>13136.889688100173</v>
      </c>
      <c r="T10" s="225">
        <f t="shared" si="1"/>
        <v>-121292.01116186698</v>
      </c>
      <c r="U10" s="242">
        <f t="shared" si="8"/>
        <v>0.8082555846329682</v>
      </c>
      <c r="V10" s="243">
        <f t="shared" si="8"/>
        <v>2.6313085088107635</v>
      </c>
      <c r="W10" s="222">
        <f t="shared" si="9"/>
        <v>6172.0615054524178</v>
      </c>
      <c r="X10" s="223">
        <f>IF(G10/M10/I10/'eTable 2. Prgm effect and costs'!$L$6/D10&gt;1,"&gt;100%",G10/M10/I10/'eTable 2. Prgm effect and costs'!$L$6/D10)</f>
        <v>0.93729727573707433</v>
      </c>
      <c r="Y10" s="223">
        <f>IF(G10/M10/J10&gt;1,"&gt;100%",G10/M10/J10)</f>
        <v>0.5332898292986803</v>
      </c>
      <c r="Z10" s="224">
        <f>G10/M10/D10/('eTable 2. Prgm effect and costs'!$J$6)/('eTable 2. Prgm effect and costs'!$M$6)*$C$20</f>
        <v>18.0739745659031</v>
      </c>
      <c r="AA10" s="225">
        <f t="shared" si="11"/>
        <v>21806.178748286366</v>
      </c>
      <c r="AB10" s="226">
        <f>IF(H10/N10/I10/'eTable 2. Prgm effect and costs'!$L$6/D10&gt;1,"&gt;100%",H10/N10/I10/'eTable 2. Prgm effect and costs'!$L$6/D10)</f>
        <v>0.28790837525856994</v>
      </c>
      <c r="AC10" s="223">
        <f t="shared" si="2"/>
        <v>0.1638099376471174</v>
      </c>
      <c r="AD10" s="227">
        <f>H10/N10/D10/('eTable 2. Prgm effect and costs'!$J$6)/('eTable 2. Prgm effect and costs'!$M$6)*$C$20</f>
        <v>5.5517590698658754</v>
      </c>
    </row>
    <row r="11" spans="1:30" x14ac:dyDescent="0.2">
      <c r="A11" s="518"/>
      <c r="B11" s="193" t="s">
        <v>15</v>
      </c>
      <c r="C11" s="238">
        <f>'eTable1. Data inputs'!AC16</f>
        <v>8.2443612050602972</v>
      </c>
      <c r="D11" s="239">
        <f>'eTable1. Data inputs'!AF16</f>
        <v>184774.30117663115</v>
      </c>
      <c r="E11" s="240">
        <f>'eTable1. Data inputs'!M16</f>
        <v>10816.407700270058</v>
      </c>
      <c r="F11" s="240">
        <f>'eTable1. Data inputs'!N16</f>
        <v>11738.411097904069</v>
      </c>
      <c r="G11" s="225">
        <f t="shared" si="12"/>
        <v>1998594174.0589321</v>
      </c>
      <c r="H11" s="225">
        <f t="shared" si="13"/>
        <v>2168956707.5392361</v>
      </c>
      <c r="I11" s="241">
        <f>'eTable1. Data inputs'!Y16</f>
        <v>0.14593327096709102</v>
      </c>
      <c r="J11" s="200">
        <f t="shared" si="14"/>
        <v>26964.718161364199</v>
      </c>
      <c r="K11" s="200">
        <f>J11*'eTable 2. Prgm effect and costs'!$L$6</f>
        <v>15341.994815948596</v>
      </c>
      <c r="L11" s="200">
        <f t="shared" si="3"/>
        <v>11622.723345415603</v>
      </c>
      <c r="M11" s="240">
        <f>'eTable1. Data inputs'!T16</f>
        <v>75761.672153068794</v>
      </c>
      <c r="N11" s="240">
        <f>'eTable1. Data inputs'!U16</f>
        <v>256406.60812720592</v>
      </c>
      <c r="O11" s="240">
        <f t="shared" si="4"/>
        <v>880556955.62119591</v>
      </c>
      <c r="P11" s="240">
        <f t="shared" si="5"/>
        <v>2980143070.1989064</v>
      </c>
      <c r="Q11" s="225">
        <f t="shared" si="6"/>
        <v>1118037218.437736</v>
      </c>
      <c r="R11" s="225">
        <f t="shared" si="0"/>
        <v>-811186362.65967035</v>
      </c>
      <c r="S11" s="225">
        <f t="shared" si="7"/>
        <v>96194.083366763429</v>
      </c>
      <c r="T11" s="225">
        <f t="shared" si="1"/>
        <v>-69793.140432928732</v>
      </c>
      <c r="U11" s="242">
        <f t="shared" si="8"/>
        <v>0.44058817295202979</v>
      </c>
      <c r="V11" s="243">
        <f t="shared" si="8"/>
        <v>1.3739984112361523</v>
      </c>
      <c r="W11" s="222">
        <f t="shared" si="9"/>
        <v>4765.5813065662514</v>
      </c>
      <c r="X11" s="223" t="str">
        <f>IF(G11/M11/I11/'eTable 2. Prgm effect and costs'!$L$6/D11&gt;1,"&gt;100%",G11/M11/I11/'eTable 2. Prgm effect and costs'!$L$6/D11)</f>
        <v>&gt;100%</v>
      </c>
      <c r="Y11" s="223">
        <f t="shared" si="10"/>
        <v>0.97831605390267873</v>
      </c>
      <c r="Z11" s="224">
        <f>G11/M11/D11/('eTable 2. Prgm effect and costs'!$J$6)/('eTable 2. Prgm effect and costs'!$M$6)*$C$20</f>
        <v>18.712170936912383</v>
      </c>
      <c r="AA11" s="225">
        <f t="shared" si="11"/>
        <v>16128.558198957011</v>
      </c>
      <c r="AB11" s="226">
        <f>IF(H11/N11/I11/'eTable 2. Prgm effect and costs'!$L$6/D11&gt;1,"&gt;100%",H11/N11/I11/'eTable 2. Prgm effect and costs'!$L$6/D11)</f>
        <v>0.55136581773350479</v>
      </c>
      <c r="AC11" s="223">
        <f t="shared" si="2"/>
        <v>0.31370813767595968</v>
      </c>
      <c r="AD11" s="227">
        <f>H11/N11/D11/('eTable 2. Prgm effect and costs'!$J$6)/('eTable 2. Prgm effect and costs'!$M$6)*$C$20</f>
        <v>6.0002698239243601</v>
      </c>
    </row>
    <row r="12" spans="1:30" x14ac:dyDescent="0.2">
      <c r="A12" s="518"/>
      <c r="B12" s="193" t="s">
        <v>16</v>
      </c>
      <c r="C12" s="238">
        <f>'eTable1. Data inputs'!AC17</f>
        <v>8.2080437374589241</v>
      </c>
      <c r="D12" s="239">
        <f>'eTable1. Data inputs'!AF17</f>
        <v>21332.804304533365</v>
      </c>
      <c r="E12" s="240">
        <f>'eTable1. Data inputs'!M17</f>
        <v>9258.7870561425734</v>
      </c>
      <c r="F12" s="240">
        <f>'eTable1. Data inputs'!N17</f>
        <v>10048.017026044699</v>
      </c>
      <c r="G12" s="225">
        <f t="shared" si="12"/>
        <v>197515892.36603609</v>
      </c>
      <c r="H12" s="225">
        <f t="shared" si="13"/>
        <v>214352380.86523092</v>
      </c>
      <c r="I12" s="241">
        <f>'eTable1. Data inputs'!Y17</f>
        <v>0.14529041620751829</v>
      </c>
      <c r="J12" s="200">
        <f t="shared" si="14"/>
        <v>3099.4520162791905</v>
      </c>
      <c r="K12" s="200">
        <f>J12*'eTable 2. Prgm effect and costs'!$L$6</f>
        <v>1763.4813196071257</v>
      </c>
      <c r="L12" s="200">
        <f t="shared" si="3"/>
        <v>1335.9706966720648</v>
      </c>
      <c r="M12" s="240">
        <f>'eTable1. Data inputs'!T17</f>
        <v>62922.583182842551</v>
      </c>
      <c r="N12" s="240">
        <f>'eTable1. Data inputs'!U17</f>
        <v>228939.63137535178</v>
      </c>
      <c r="O12" s="240">
        <f t="shared" si="4"/>
        <v>84062727.291188106</v>
      </c>
      <c r="P12" s="240">
        <f t="shared" si="5"/>
        <v>305856638.82437444</v>
      </c>
      <c r="Q12" s="225">
        <f t="shared" si="6"/>
        <v>113453165.07484798</v>
      </c>
      <c r="R12" s="225">
        <f t="shared" si="0"/>
        <v>-91504257.959143519</v>
      </c>
      <c r="S12" s="225">
        <f t="shared" si="7"/>
        <v>84921.896384001942</v>
      </c>
      <c r="T12" s="225">
        <f t="shared" si="1"/>
        <v>-68492.713341005772</v>
      </c>
      <c r="U12" s="242">
        <f t="shared" si="8"/>
        <v>0.42559981520577195</v>
      </c>
      <c r="V12" s="243">
        <f t="shared" si="8"/>
        <v>1.4268870613416451</v>
      </c>
      <c r="W12" s="222">
        <f t="shared" si="9"/>
        <v>3940.5380601238726</v>
      </c>
      <c r="X12" s="223" t="str">
        <f>IF(G12/M12/I12/'eTable 2. Prgm effect and costs'!$L$6/D12&gt;1,"&gt;100%",G12/M12/I12/'eTable 2. Prgm effect and costs'!$L$6/D12)</f>
        <v>&gt;100%</v>
      </c>
      <c r="Y12" s="223" t="str">
        <f t="shared" si="10"/>
        <v>&gt;100%</v>
      </c>
      <c r="Z12" s="224">
        <f>G12/M12/D12/('eTable 2. Prgm effect and costs'!$J$6)/('eTable 2. Prgm effect and costs'!$M$6)*$C$20</f>
        <v>19.28582542614696</v>
      </c>
      <c r="AA12" s="225">
        <f t="shared" si="11"/>
        <v>14337.385486603738</v>
      </c>
      <c r="AB12" s="226">
        <f>IF(H12/N12/I12/'eTable 2. Prgm effect and costs'!$L$6/D12&gt;1,"&gt;100%",H12/N12/I12/'eTable 2. Prgm effect and costs'!$L$6/D12)</f>
        <v>0.53092902591985047</v>
      </c>
      <c r="AC12" s="223">
        <f t="shared" si="2"/>
        <v>0.30208030785094941</v>
      </c>
      <c r="AD12" s="227">
        <f>H12/N12/D12/('eTable 2. Prgm effect and costs'!$J$6)/('eTable 2. Prgm effect and costs'!$M$6)*$C$20</f>
        <v>5.7524130394323061</v>
      </c>
    </row>
    <row r="13" spans="1:30" x14ac:dyDescent="0.2">
      <c r="A13" s="518"/>
      <c r="B13" s="193" t="s">
        <v>17</v>
      </c>
      <c r="C13" s="238">
        <f>'eTable1. Data inputs'!AC18</f>
        <v>9.2761142921154942</v>
      </c>
      <c r="D13" s="239">
        <f>'eTable1. Data inputs'!AF18</f>
        <v>9561.015089626304</v>
      </c>
      <c r="E13" s="240">
        <f>'eTable1. Data inputs'!M18</f>
        <v>9563.6980128689393</v>
      </c>
      <c r="F13" s="240">
        <f>'eTable1. Data inputs'!N18</f>
        <v>10378.918953698549</v>
      </c>
      <c r="G13" s="225">
        <f t="shared" si="12"/>
        <v>91438661.013669029</v>
      </c>
      <c r="H13" s="225">
        <f t="shared" si="13"/>
        <v>99233000.730320275</v>
      </c>
      <c r="I13" s="241">
        <f>'eTable1. Data inputs'!Y18</f>
        <v>0.16419631149616709</v>
      </c>
      <c r="J13" s="200">
        <f t="shared" si="14"/>
        <v>1569.8834118758346</v>
      </c>
      <c r="K13" s="200">
        <f>J13*'eTable 2. Prgm effect and costs'!$L$6</f>
        <v>893.20952744659553</v>
      </c>
      <c r="L13" s="200">
        <f t="shared" si="3"/>
        <v>676.67388442923902</v>
      </c>
      <c r="M13" s="240">
        <f>'eTable1. Data inputs'!T18</f>
        <v>64731.785323180389</v>
      </c>
      <c r="N13" s="240">
        <f>'eTable1. Data inputs'!U18</f>
        <v>223183.75605657831</v>
      </c>
      <c r="O13" s="240">
        <f t="shared" si="4"/>
        <v>43802308.620676078</v>
      </c>
      <c r="P13" s="240">
        <f t="shared" si="5"/>
        <v>151022619.15231255</v>
      </c>
      <c r="Q13" s="225">
        <f t="shared" si="6"/>
        <v>47636352.392992951</v>
      </c>
      <c r="R13" s="225">
        <f t="shared" si="0"/>
        <v>-51789618.421992272</v>
      </c>
      <c r="S13" s="225">
        <f t="shared" si="7"/>
        <v>70397.799426193713</v>
      </c>
      <c r="T13" s="225">
        <f t="shared" si="1"/>
        <v>-76535.565526776292</v>
      </c>
      <c r="U13" s="242">
        <f t="shared" si="8"/>
        <v>0.47903488672180072</v>
      </c>
      <c r="V13" s="243">
        <f t="shared" si="8"/>
        <v>1.5218991468648408</v>
      </c>
      <c r="W13" s="222">
        <f t="shared" si="9"/>
        <v>4581.3449942361831</v>
      </c>
      <c r="X13" s="223" t="str">
        <f>IF(G13/M13/I13/'eTable 2. Prgm effect and costs'!$L$6/D13&gt;1,"&gt;100%",G13/M13/I13/'eTable 2. Prgm effect and costs'!$L$6/D13)</f>
        <v>&gt;100%</v>
      </c>
      <c r="Y13" s="223">
        <f t="shared" si="10"/>
        <v>0.89979768636129365</v>
      </c>
      <c r="Z13" s="224">
        <f>G13/M13/D13/('eTable 2. Prgm effect and costs'!$J$6)/('eTable 2. Prgm effect and costs'!$M$6)*$C$20</f>
        <v>19.364172734046807</v>
      </c>
      <c r="AA13" s="225">
        <f t="shared" si="11"/>
        <v>15795.667901013147</v>
      </c>
      <c r="AB13" s="226">
        <f>IF(H13/N13/I13/'eTable 2. Prgm effect and costs'!$L$6/D13&gt;1,"&gt;100%",H13/N13/I13/'eTable 2. Prgm effect and costs'!$L$6/D13)</f>
        <v>0.49778315411792373</v>
      </c>
      <c r="AC13" s="223">
        <f t="shared" si="2"/>
        <v>0.28322144975674968</v>
      </c>
      <c r="AD13" s="227">
        <f>H13/N13/D13/('eTable 2. Prgm effect and costs'!$J$6)/('eTable 2. Prgm effect and costs'!$M$6)*$C$20</f>
        <v>6.0950913279796355</v>
      </c>
    </row>
    <row r="14" spans="1:30" x14ac:dyDescent="0.2">
      <c r="A14" s="518"/>
      <c r="B14" s="193" t="s">
        <v>18</v>
      </c>
      <c r="C14" s="238">
        <f>'eTable1. Data inputs'!AC19</f>
        <v>9.4076381178828647</v>
      </c>
      <c r="D14" s="239">
        <f>'eTable1. Data inputs'!AF19</f>
        <v>3595.777308251545</v>
      </c>
      <c r="E14" s="240">
        <f>'eTable1. Data inputs'!M19</f>
        <v>9160.1210716064852</v>
      </c>
      <c r="F14" s="240">
        <f>'eTable1. Data inputs'!N19</f>
        <v>9940.9406361786678</v>
      </c>
      <c r="G14" s="225">
        <f t="shared" si="12"/>
        <v>32937755.490119427</v>
      </c>
      <c r="H14" s="225">
        <f t="shared" si="13"/>
        <v>35745408.762246929</v>
      </c>
      <c r="I14" s="241">
        <f>'eTable1. Data inputs'!Y19</f>
        <v>0.16652441207630145</v>
      </c>
      <c r="J14" s="200">
        <f t="shared" si="14"/>
        <v>598.78470221389432</v>
      </c>
      <c r="K14" s="200">
        <f>J14*'eTable 2. Prgm effect and costs'!$L$6</f>
        <v>340.68784781135366</v>
      </c>
      <c r="L14" s="200">
        <f t="shared" si="3"/>
        <v>258.09685440254066</v>
      </c>
      <c r="M14" s="240">
        <f>'eTable1. Data inputs'!T19</f>
        <v>59153.606543901347</v>
      </c>
      <c r="N14" s="240">
        <f>'eTable1. Data inputs'!U19</f>
        <v>217947.71079578114</v>
      </c>
      <c r="O14" s="240">
        <f t="shared" si="4"/>
        <v>15267359.775546482</v>
      </c>
      <c r="P14" s="240">
        <f t="shared" si="5"/>
        <v>56251618.580625765</v>
      </c>
      <c r="Q14" s="225">
        <f t="shared" si="6"/>
        <v>17670395.714572944</v>
      </c>
      <c r="R14" s="225">
        <f t="shared" si="0"/>
        <v>-20506209.818378836</v>
      </c>
      <c r="S14" s="225">
        <f t="shared" si="7"/>
        <v>68464.204089110353</v>
      </c>
      <c r="T14" s="225">
        <f t="shared" si="1"/>
        <v>-79451.606901013729</v>
      </c>
      <c r="U14" s="242">
        <f t="shared" si="8"/>
        <v>0.46352155902445569</v>
      </c>
      <c r="V14" s="243">
        <f t="shared" si="8"/>
        <v>1.5736739494230316</v>
      </c>
      <c r="W14" s="222">
        <f t="shared" si="9"/>
        <v>4245.9135999638056</v>
      </c>
      <c r="X14" s="223" t="str">
        <f>IF(G14/M14/I14/'eTable 2. Prgm effect and costs'!$L$6/D14&gt;1,"&gt;100%",G14/M14/I14/'eTable 2. Prgm effect and costs'!$L$6/D14)</f>
        <v>&gt;100%</v>
      </c>
      <c r="Y14" s="223">
        <f t="shared" si="10"/>
        <v>0.92991248058837117</v>
      </c>
      <c r="Z14" s="224">
        <f>G14/M14/D14/('eTable 2. Prgm effect and costs'!$J$6)/('eTable 2. Prgm effect and costs'!$M$6)*$C$20</f>
        <v>20.296009828933357</v>
      </c>
      <c r="AA14" s="225">
        <f t="shared" si="11"/>
        <v>15643.799311915187</v>
      </c>
      <c r="AB14" s="226">
        <f>IF(H14/N14/I14/'eTable 2. Prgm effect and costs'!$L$6/D14&gt;1,"&gt;100%",H14/N14/I14/'eTable 2. Prgm effect and costs'!$L$6/D14)</f>
        <v>0.48140579429017905</v>
      </c>
      <c r="AC14" s="223">
        <f t="shared" si="2"/>
        <v>0.27390329675130876</v>
      </c>
      <c r="AD14" s="227">
        <f>H14/N14/D14/('eTable 2. Prgm effect and costs'!$J$6)/('eTable 2. Prgm effect and costs'!$M$6)*$C$20</f>
        <v>5.9781367807048342</v>
      </c>
    </row>
    <row r="15" spans="1:30" x14ac:dyDescent="0.2">
      <c r="A15" s="518"/>
      <c r="B15" s="193" t="s">
        <v>59</v>
      </c>
      <c r="C15" s="238">
        <f>'eTable1. Data inputs'!AC20</f>
        <v>18.389938460986418</v>
      </c>
      <c r="D15" s="239">
        <f>'eTable1. Data inputs'!AF20</f>
        <v>2715.8385518126097</v>
      </c>
      <c r="E15" s="240">
        <f>'eTable1. Data inputs'!M20</f>
        <v>10126.346631702861</v>
      </c>
      <c r="F15" s="240">
        <f>'eTable1. Data inputs'!N20</f>
        <v>10989.528406906902</v>
      </c>
      <c r="G15" s="225">
        <f t="shared" si="12"/>
        <v>27501522.571396399</v>
      </c>
      <c r="H15" s="225">
        <f t="shared" si="13"/>
        <v>29845784.913717575</v>
      </c>
      <c r="I15" s="241">
        <f>'eTable1. Data inputs'!Y20</f>
        <v>0.32551992880273511</v>
      </c>
      <c r="J15" s="200">
        <f t="shared" si="14"/>
        <v>884.05957202576394</v>
      </c>
      <c r="K15" s="200">
        <f>J15*'eTable 2. Prgm effect and costs'!$L$6</f>
        <v>502.9994116698312</v>
      </c>
      <c r="L15" s="200">
        <f t="shared" si="3"/>
        <v>381.06016035593274</v>
      </c>
      <c r="M15" s="240">
        <f>'eTable1. Data inputs'!T20</f>
        <v>70449.85523909959</v>
      </c>
      <c r="N15" s="240">
        <f>'eTable1. Data inputs'!U20</f>
        <v>254622.71001910788</v>
      </c>
      <c r="O15" s="240">
        <f t="shared" si="4"/>
        <v>26845633.134463537</v>
      </c>
      <c r="P15" s="240">
        <f t="shared" si="5"/>
        <v>97026570.710143402</v>
      </c>
      <c r="Q15" s="225">
        <f t="shared" si="6"/>
        <v>655889.4369328618</v>
      </c>
      <c r="R15" s="225">
        <f t="shared" si="0"/>
        <v>-67180785.796425819</v>
      </c>
      <c r="S15" s="225">
        <f t="shared" si="7"/>
        <v>1721.2228019854458</v>
      </c>
      <c r="T15" s="225">
        <f t="shared" si="1"/>
        <v>-176299.68384434361</v>
      </c>
      <c r="U15" s="242">
        <f t="shared" si="8"/>
        <v>0.97615079546122896</v>
      </c>
      <c r="V15" s="243">
        <f t="shared" si="8"/>
        <v>3.250930440953105</v>
      </c>
      <c r="W15" s="222">
        <f t="shared" si="9"/>
        <v>9884.8413196528854</v>
      </c>
      <c r="X15" s="223">
        <f>IF(G15/M15/I15/'eTable 2. Prgm effect and costs'!$L$6/D15&gt;1,"&gt;100%",G15/M15/I15/'eTable 2. Prgm effect and costs'!$L$6/D15)</f>
        <v>0.77608476179933317</v>
      </c>
      <c r="Y15" s="223">
        <f t="shared" si="10"/>
        <v>0.44156546792031032</v>
      </c>
      <c r="Z15" s="224">
        <f>G15/M15/D15/('eTable 2. Prgm effect and costs'!$J$6)/('eTable 2. Prgm effect and costs'!$M$6)*$C$20</f>
        <v>18.839239333198737</v>
      </c>
      <c r="AA15" s="225">
        <f t="shared" si="11"/>
        <v>35726.192429732524</v>
      </c>
      <c r="AB15" s="226">
        <f>IF(H15/N15/I15/'eTable 2. Prgm effect and costs'!$L$6/D15&gt;1,"&gt;100%",H15/N15/I15/'eTable 2. Prgm effect and costs'!$L$6/D15)</f>
        <v>0.23303351804526834</v>
      </c>
      <c r="AC15" s="223">
        <f t="shared" si="2"/>
        <v>0.13258803612920442</v>
      </c>
      <c r="AD15" s="227">
        <f>H15/N15/D15/('eTable 2. Prgm effect and costs'!$J$6)/('eTable 2. Prgm effect and costs'!$M$6)*$C$20</f>
        <v>5.6568231141835419</v>
      </c>
    </row>
    <row r="16" spans="1:30" x14ac:dyDescent="0.2">
      <c r="A16" s="518"/>
      <c r="B16" s="193" t="s">
        <v>19</v>
      </c>
      <c r="C16" s="238">
        <f>'eTable1. Data inputs'!AC21</f>
        <v>12.034001262580482</v>
      </c>
      <c r="D16" s="239">
        <f>'eTable1. Data inputs'!AF21</f>
        <v>86927.688041251837</v>
      </c>
      <c r="E16" s="240">
        <f>'eTable1. Data inputs'!M21</f>
        <v>8737.3912912520591</v>
      </c>
      <c r="F16" s="240">
        <f>'eTable1. Data inputs'!N21</f>
        <v>9482.1768688880675</v>
      </c>
      <c r="G16" s="225">
        <f t="shared" si="12"/>
        <v>759521224.46030951</v>
      </c>
      <c r="H16" s="225">
        <f t="shared" si="13"/>
        <v>824263712.8106761</v>
      </c>
      <c r="I16" s="241">
        <f>'eTable1. Data inputs'!Y21</f>
        <v>0.21301361298830049</v>
      </c>
      <c r="J16" s="200">
        <f t="shared" si="14"/>
        <v>18516.780898386936</v>
      </c>
      <c r="K16" s="200">
        <f>J16*'eTable 2. Prgm effect and costs'!$L$6</f>
        <v>10535.409821496016</v>
      </c>
      <c r="L16" s="200">
        <f t="shared" si="3"/>
        <v>7981.3710768909204</v>
      </c>
      <c r="M16" s="240">
        <f>'eTable1. Data inputs'!T21</f>
        <v>58996.049822022171</v>
      </c>
      <c r="N16" s="240">
        <f>'eTable1. Data inputs'!U21</f>
        <v>215652.04710131368</v>
      </c>
      <c r="O16" s="240">
        <f t="shared" si="4"/>
        <v>470869365.70030349</v>
      </c>
      <c r="P16" s="240">
        <f t="shared" si="5"/>
        <v>1721199011.4067435</v>
      </c>
      <c r="Q16" s="225">
        <f t="shared" si="6"/>
        <v>288651858.76000601</v>
      </c>
      <c r="R16" s="225">
        <f t="shared" si="0"/>
        <v>-896935298.59606743</v>
      </c>
      <c r="S16" s="225">
        <f t="shared" si="7"/>
        <v>36165.698346711637</v>
      </c>
      <c r="T16" s="225">
        <f t="shared" si="1"/>
        <v>-112378.59885916511</v>
      </c>
      <c r="U16" s="242">
        <f t="shared" si="8"/>
        <v>0.61995550688512702</v>
      </c>
      <c r="V16" s="243">
        <f t="shared" si="8"/>
        <v>2.0881654556132125</v>
      </c>
      <c r="W16" s="222">
        <f t="shared" si="9"/>
        <v>5416.7938468218645</v>
      </c>
      <c r="X16" s="223" t="str">
        <f>IF(G16/M16/I16/'eTable 2. Prgm effect and costs'!$L$6/D16&gt;1,"&gt;100%",G16/M16/I16/'eTable 2. Prgm effect and costs'!$L$6/D16)</f>
        <v>&gt;100%</v>
      </c>
      <c r="Y16" s="223">
        <f t="shared" si="10"/>
        <v>0.6952668021682531</v>
      </c>
      <c r="Z16" s="224">
        <f>G16/M16/D16/('eTable 2. Prgm effect and costs'!$J$6)/('eTable 2. Prgm effect and costs'!$M$6)*$C$20</f>
        <v>19.411072454285485</v>
      </c>
      <c r="AA16" s="225">
        <f t="shared" si="11"/>
        <v>19800.354181626717</v>
      </c>
      <c r="AB16" s="226">
        <f>IF(H16/N16/I16/'eTable 2. Prgm effect and costs'!$L$6/D16&gt;1,"&gt;100%",H16/N16/I16/'eTable 2. Prgm effect and costs'!$L$6/D16)</f>
        <v>0.36279489038539203</v>
      </c>
      <c r="AC16" s="223">
        <f t="shared" si="2"/>
        <v>0.20641778246065406</v>
      </c>
      <c r="AD16" s="227">
        <f>H16/N16/D16/('eTable 2. Prgm effect and costs'!$J$6)/('eTable 2. Prgm effect and costs'!$M$6)*$C$20</f>
        <v>5.7629539030213337</v>
      </c>
    </row>
    <row r="17" spans="1:30" x14ac:dyDescent="0.2">
      <c r="A17" s="518"/>
      <c r="B17" s="193" t="s">
        <v>20</v>
      </c>
      <c r="C17" s="238">
        <f>'eTable1. Data inputs'!AC22</f>
        <v>7.656316461080392</v>
      </c>
      <c r="D17" s="239">
        <f>'eTable1. Data inputs'!AF22</f>
        <v>57411.872492315015</v>
      </c>
      <c r="E17" s="240">
        <f>'eTable1. Data inputs'!M22</f>
        <v>8401.989500620979</v>
      </c>
      <c r="F17" s="240">
        <f>'eTable1. Data inputs'!N22</f>
        <v>9118.1850325501618</v>
      </c>
      <c r="G17" s="225">
        <f t="shared" si="12"/>
        <v>482373949.89142114</v>
      </c>
      <c r="H17" s="225">
        <f t="shared" si="13"/>
        <v>523492076.45010513</v>
      </c>
      <c r="I17" s="241">
        <f>'eTable1. Data inputs'!Y22</f>
        <v>0.1355243028457864</v>
      </c>
      <c r="J17" s="200">
        <f t="shared" si="14"/>
        <v>7780.7039945921733</v>
      </c>
      <c r="K17" s="200">
        <f>J17*'eTable 2. Prgm effect and costs'!$L$6</f>
        <v>4426.9522727852027</v>
      </c>
      <c r="L17" s="200">
        <f t="shared" si="3"/>
        <v>3353.7517218069706</v>
      </c>
      <c r="M17" s="240">
        <f>'eTable1. Data inputs'!T22</f>
        <v>55910.21127541153</v>
      </c>
      <c r="N17" s="240">
        <f>'eTable1. Data inputs'!U22</f>
        <v>206305.09980129771</v>
      </c>
      <c r="O17" s="240">
        <f t="shared" si="4"/>
        <v>187508967.33150291</v>
      </c>
      <c r="P17" s="240">
        <f t="shared" si="5"/>
        <v>691896083.67616105</v>
      </c>
      <c r="Q17" s="225">
        <f t="shared" si="6"/>
        <v>294864982.55991822</v>
      </c>
      <c r="R17" s="225">
        <f t="shared" si="0"/>
        <v>-168404007.22605592</v>
      </c>
      <c r="S17" s="225">
        <f t="shared" si="7"/>
        <v>87920.933634600617</v>
      </c>
      <c r="T17" s="225">
        <f t="shared" si="1"/>
        <v>-50213.617821214677</v>
      </c>
      <c r="U17" s="242">
        <f t="shared" si="8"/>
        <v>0.38872117238857906</v>
      </c>
      <c r="V17" s="243">
        <f t="shared" si="8"/>
        <v>1.3216935170595783</v>
      </c>
      <c r="W17" s="222">
        <f t="shared" si="9"/>
        <v>3266.0312090779189</v>
      </c>
      <c r="X17" s="223" t="str">
        <f>IF(G17/M17/I17/'eTable 2. Prgm effect and costs'!$L$6/D17&gt;1,"&gt;100%",G17/M17/I17/'eTable 2. Prgm effect and costs'!$L$6/D17)</f>
        <v>&gt;100%</v>
      </c>
      <c r="Y17" s="223" t="str">
        <f t="shared" si="10"/>
        <v>&gt;100%</v>
      </c>
      <c r="Z17" s="224">
        <f>G17/M17/D17/('eTable 2. Prgm effect and costs'!$J$6)/('eTable 2. Prgm effect and costs'!$M$6)*$C$20</f>
        <v>19.696165284835256</v>
      </c>
      <c r="AA17" s="225">
        <f t="shared" si="11"/>
        <v>12051.446044871229</v>
      </c>
      <c r="AB17" s="226">
        <f>IF(H17/N17/I17/'eTable 2. Prgm effect and costs'!$L$6/D17&gt;1,"&gt;100%",H17/N17/I17/'eTable 2. Prgm effect and costs'!$L$6/D17)</f>
        <v>0.57318564992371679</v>
      </c>
      <c r="AC17" s="223">
        <f t="shared" si="2"/>
        <v>0.32612286978418364</v>
      </c>
      <c r="AD17" s="227">
        <f>H17/N17/D17/('eTable 2. Prgm effect and costs'!$J$6)/('eTable 2. Prgm effect and costs'!$M$6)*$C$20</f>
        <v>5.7928077593311409</v>
      </c>
    </row>
    <row r="18" spans="1:30" x14ac:dyDescent="0.2">
      <c r="A18" s="518"/>
      <c r="B18" s="193" t="s">
        <v>21</v>
      </c>
      <c r="C18" s="238">
        <f>'eTable1. Data inputs'!AC23</f>
        <v>4.3089700780431288</v>
      </c>
      <c r="D18" s="239">
        <f>'eTable1. Data inputs'!AF23</f>
        <v>4608.6702330913258</v>
      </c>
      <c r="E18" s="240">
        <f>'eTable1. Data inputs'!M23</f>
        <v>10406.251003181984</v>
      </c>
      <c r="F18" s="240">
        <f>'eTable1. Data inputs'!N23</f>
        <v>11293.29215838239</v>
      </c>
      <c r="G18" s="225">
        <f t="shared" si="12"/>
        <v>47958979.23644156</v>
      </c>
      <c r="H18" s="225">
        <f t="shared" si="13"/>
        <v>52047059.403940611</v>
      </c>
      <c r="I18" s="241">
        <f>'eTable1. Data inputs'!Y23</f>
        <v>7.6272992212203322E-2</v>
      </c>
      <c r="J18" s="200">
        <f t="shared" si="14"/>
        <v>351.51706879718796</v>
      </c>
      <c r="K18" s="200">
        <f>J18*'eTable 2. Prgm effect and costs'!$L$6</f>
        <v>200.00109086736558</v>
      </c>
      <c r="L18" s="200">
        <f t="shared" si="3"/>
        <v>151.51597792982238</v>
      </c>
      <c r="M18" s="240">
        <f>'eTable1. Data inputs'!T23</f>
        <v>72438.080047752272</v>
      </c>
      <c r="N18" s="240">
        <f>'eTable1. Data inputs'!U23</f>
        <v>259296.01936202327</v>
      </c>
      <c r="O18" s="240">
        <f t="shared" si="4"/>
        <v>10975526.53779394</v>
      </c>
      <c r="P18" s="240">
        <f t="shared" si="5"/>
        <v>39287489.946947113</v>
      </c>
      <c r="Q18" s="225">
        <f t="shared" si="6"/>
        <v>36983452.698647618</v>
      </c>
      <c r="R18" s="225">
        <f t="shared" si="0"/>
        <v>12759569.456993498</v>
      </c>
      <c r="S18" s="225">
        <f t="shared" si="7"/>
        <v>244089.45646496263</v>
      </c>
      <c r="T18" s="225">
        <f t="shared" si="1"/>
        <v>84212.699091731061</v>
      </c>
      <c r="U18" s="242">
        <f t="shared" si="8"/>
        <v>0.22885237994086</v>
      </c>
      <c r="V18" s="243">
        <f t="shared" si="8"/>
        <v>0.75484552627717827</v>
      </c>
      <c r="W18" s="222">
        <f t="shared" si="9"/>
        <v>2381.4953083401592</v>
      </c>
      <c r="X18" s="223" t="str">
        <f>IF(G18/M18/I18/'eTable 2. Prgm effect and costs'!$L$6/D18&gt;1,"&gt;100%",G18/M18/I18/'eTable 2. Prgm effect and costs'!$L$6/D18)</f>
        <v>&gt;100%</v>
      </c>
      <c r="Y18" s="223" t="str">
        <f t="shared" si="10"/>
        <v>&gt;100%</v>
      </c>
      <c r="Z18" s="224">
        <f>G18/M18/D18/('eTable 2. Prgm effect and costs'!$J$6)/('eTable 2. Prgm effect and costs'!$M$6)*$C$20</f>
        <v>18.828600686419133</v>
      </c>
      <c r="AA18" s="225">
        <f t="shared" si="11"/>
        <v>8524.6910626960853</v>
      </c>
      <c r="AB18" s="226" t="str">
        <f>IF(H18/N18/I18/'eTable 2. Prgm effect and costs'!$L$6/D18&gt;1,"&gt;100%",H18/N18/I18/'eTable 2. Prgm effect and costs'!$L$6/D18)</f>
        <v>&gt;100%</v>
      </c>
      <c r="AC18" s="223">
        <f t="shared" si="2"/>
        <v>0.57102343162108815</v>
      </c>
      <c r="AD18" s="227">
        <f>H18/N18/D18/('eTable 2. Prgm effect and costs'!$J$6)/('eTable 2. Prgm effect and costs'!$M$6)*$C$20</f>
        <v>5.7084130832629185</v>
      </c>
    </row>
    <row r="19" spans="1:30" x14ac:dyDescent="0.2">
      <c r="A19" s="518"/>
      <c r="B19" s="193" t="s">
        <v>22</v>
      </c>
      <c r="C19" s="238">
        <f>'eTable1. Data inputs'!AC24</f>
        <v>3.9132172770646663</v>
      </c>
      <c r="D19" s="239">
        <f>'eTable1. Data inputs'!AF24</f>
        <v>9049.4067525828104</v>
      </c>
      <c r="E19" s="240">
        <f>'eTable1. Data inputs'!M24</f>
        <v>8792.5712590217427</v>
      </c>
      <c r="F19" s="240">
        <f>'eTable1. Data inputs'!N24</f>
        <v>9542.0604424365647</v>
      </c>
      <c r="G19" s="225">
        <f t="shared" si="12"/>
        <v>79567553.723956898</v>
      </c>
      <c r="H19" s="225">
        <f t="shared" si="13"/>
        <v>86349986.201338768</v>
      </c>
      <c r="I19" s="241">
        <f>'eTable1. Data inputs'!Y24</f>
        <v>6.9267779885294742E-2</v>
      </c>
      <c r="J19" s="200">
        <f t="shared" si="14"/>
        <v>626.83231503040599</v>
      </c>
      <c r="K19" s="200">
        <f>J19*'eTable 2. Prgm effect and costs'!$L$6</f>
        <v>356.64597234488616</v>
      </c>
      <c r="L19" s="200">
        <f t="shared" si="3"/>
        <v>270.18634268551983</v>
      </c>
      <c r="M19" s="240">
        <f>'eTable1. Data inputs'!T24</f>
        <v>56427.286861467575</v>
      </c>
      <c r="N19" s="240">
        <f>'eTable1. Data inputs'!U24</f>
        <v>205287.38896030362</v>
      </c>
      <c r="O19" s="240">
        <f t="shared" si="4"/>
        <v>15245882.264766609</v>
      </c>
      <c r="P19" s="240">
        <f t="shared" si="5"/>
        <v>55465848.822644196</v>
      </c>
      <c r="Q19" s="225">
        <f t="shared" si="6"/>
        <v>64321671.459190287</v>
      </c>
      <c r="R19" s="225">
        <f t="shared" si="0"/>
        <v>30884137.378694572</v>
      </c>
      <c r="S19" s="225">
        <f t="shared" si="7"/>
        <v>238064.11093863737</v>
      </c>
      <c r="T19" s="225">
        <f t="shared" si="1"/>
        <v>114306.80422896799</v>
      </c>
      <c r="U19" s="242">
        <f t="shared" si="8"/>
        <v>0.19160928734417337</v>
      </c>
      <c r="V19" s="243">
        <f t="shared" si="8"/>
        <v>0.64233766862818853</v>
      </c>
      <c r="W19" s="222">
        <f t="shared" si="9"/>
        <v>1684.7383128640172</v>
      </c>
      <c r="X19" s="223" t="str">
        <f>IF(G19/M19/I19/'eTable 2. Prgm effect and costs'!$L$6/D19&gt;1,"&gt;100%",G19/M19/I19/'eTable 2. Prgm effect and costs'!$L$6/D19)</f>
        <v>&gt;100%</v>
      </c>
      <c r="Y19" s="223" t="str">
        <f t="shared" si="10"/>
        <v>&gt;100%</v>
      </c>
      <c r="Z19" s="224">
        <f>G19/M19/D19/('eTable 2. Prgm effect and costs'!$J$6)/('eTable 2. Prgm effect and costs'!$M$6)*$C$20</f>
        <v>20.422899804619849</v>
      </c>
      <c r="AA19" s="225">
        <f t="shared" si="11"/>
        <v>6129.2248585039642</v>
      </c>
      <c r="AB19" s="226" t="str">
        <f>IF(H19/N19/I19/'eTable 2. Prgm effect and costs'!$L$6/D19&gt;1,"&gt;100%",H19/N19/I19/'eTable 2. Prgm effect and costs'!$L$6/D19)</f>
        <v>&gt;100%</v>
      </c>
      <c r="AC19" s="223">
        <f t="shared" si="2"/>
        <v>0.6710403325390546</v>
      </c>
      <c r="AD19" s="227">
        <f>H19/N19/D19/('eTable 2. Prgm effect and costs'!$J$6)/('eTable 2. Prgm effect and costs'!$M$6)*$C$20</f>
        <v>6.0921497651257903</v>
      </c>
    </row>
    <row r="20" spans="1:30" x14ac:dyDescent="0.2">
      <c r="A20" s="518"/>
      <c r="B20" s="193" t="s">
        <v>23</v>
      </c>
      <c r="C20" s="238">
        <f>'eTable1. Data inputs'!AC25</f>
        <v>9.8299643403729764</v>
      </c>
      <c r="D20" s="239">
        <f>'eTable1. Data inputs'!AF25</f>
        <v>54743.385269194579</v>
      </c>
      <c r="E20" s="240">
        <f>'eTable1. Data inputs'!M25</f>
        <v>8608.0521448677646</v>
      </c>
      <c r="F20" s="240">
        <f>'eTable1. Data inputs'!N25</f>
        <v>9341.812700544735</v>
      </c>
      <c r="G20" s="225">
        <f t="shared" si="12"/>
        <v>471233914.98381281</v>
      </c>
      <c r="H20" s="225">
        <f t="shared" si="13"/>
        <v>511402451.77857548</v>
      </c>
      <c r="I20" s="241">
        <f>'eTable1. Data inputs'!Y25</f>
        <v>0.17399999999999999</v>
      </c>
      <c r="J20" s="200">
        <f t="shared" si="14"/>
        <v>9525.3490368398561</v>
      </c>
      <c r="K20" s="200">
        <f>J20*'eTable 2. Prgm effect and costs'!$L$6</f>
        <v>5419.595141650263</v>
      </c>
      <c r="L20" s="200">
        <f t="shared" si="3"/>
        <v>4105.7538951895931</v>
      </c>
      <c r="M20" s="240">
        <f>'eTable1. Data inputs'!T25</f>
        <v>63180.465567103936</v>
      </c>
      <c r="N20" s="240">
        <f>'eTable1. Data inputs'!U25</f>
        <v>223128.41543414356</v>
      </c>
      <c r="O20" s="240">
        <f t="shared" si="4"/>
        <v>259403442.60202894</v>
      </c>
      <c r="P20" s="240">
        <f t="shared" si="5"/>
        <v>916110360.79621661</v>
      </c>
      <c r="Q20" s="225">
        <f t="shared" si="6"/>
        <v>211830472.38178387</v>
      </c>
      <c r="R20" s="225">
        <f t="shared" si="0"/>
        <v>-404707909.01764113</v>
      </c>
      <c r="S20" s="225">
        <f t="shared" si="7"/>
        <v>51593.563031132944</v>
      </c>
      <c r="T20" s="225">
        <f t="shared" si="1"/>
        <v>-98570.912760213745</v>
      </c>
      <c r="U20" s="242">
        <f t="shared" si="8"/>
        <v>0.55047702288350708</v>
      </c>
      <c r="V20" s="243">
        <f t="shared" si="8"/>
        <v>1.7913687304590193</v>
      </c>
      <c r="W20" s="222">
        <f t="shared" si="9"/>
        <v>4738.5349175327947</v>
      </c>
      <c r="X20" s="223" t="str">
        <f>IF(G20/M20/I20/'eTable 2. Prgm effect and costs'!$L$6/D20&gt;1,"&gt;100%",G20/M20/I20/'eTable 2. Prgm effect and costs'!$L$6/D20)</f>
        <v>&gt;100%</v>
      </c>
      <c r="Y20" s="223">
        <f t="shared" si="10"/>
        <v>0.78301993514784174</v>
      </c>
      <c r="Z20" s="224">
        <f>G20/M20/D20/('eTable 2. Prgm effect and costs'!$J$6)/('eTable 2. Prgm effect and costs'!$M$6)*$C$20</f>
        <v>17.857174653506313</v>
      </c>
      <c r="AA20" s="225">
        <f t="shared" si="11"/>
        <v>16734.631157560765</v>
      </c>
      <c r="AB20" s="226">
        <f>IF(H20/N20/I20/'eTable 2. Prgm effect and costs'!$L$6/D20&gt;1,"&gt;100%",H20/N20/I20/'eTable 2. Prgm effect and costs'!$L$6/D20)</f>
        <v>0.42290330555319933</v>
      </c>
      <c r="AC20" s="223">
        <f t="shared" si="2"/>
        <v>0.24061739798716517</v>
      </c>
      <c r="AD20" s="227">
        <f>H20/N20/D20/('eTable 2. Prgm effect and costs'!$J$6)/('eTable 2. Prgm effect and costs'!$M$6)*$C$20</f>
        <v>5.4874042251782251</v>
      </c>
    </row>
    <row r="21" spans="1:30" x14ac:dyDescent="0.2">
      <c r="A21" s="518"/>
      <c r="B21" s="193" t="s">
        <v>24</v>
      </c>
      <c r="C21" s="238">
        <f>'eTable1. Data inputs'!AC26</f>
        <v>13.716664344301831</v>
      </c>
      <c r="D21" s="239">
        <f>'eTable1. Data inputs'!AF26</f>
        <v>32926.486171520424</v>
      </c>
      <c r="E21" s="240">
        <f>'eTable1. Data inputs'!M26</f>
        <v>7962.4384375451509</v>
      </c>
      <c r="F21" s="240">
        <f>'eTable1. Data inputs'!N26</f>
        <v>8641.1661164847101</v>
      </c>
      <c r="G21" s="225">
        <f t="shared" si="12"/>
        <v>262175119.10541311</v>
      </c>
      <c r="H21" s="225">
        <f t="shared" si="13"/>
        <v>284523236.64024466</v>
      </c>
      <c r="I21" s="241">
        <f>'eTable1. Data inputs'!Y26</f>
        <v>0.24279839816977</v>
      </c>
      <c r="J21" s="200">
        <f t="shared" si="14"/>
        <v>7994.498099804242</v>
      </c>
      <c r="K21" s="200">
        <f>J21*'eTable 2. Prgm effect and costs'!$L$6</f>
        <v>4548.5937464403451</v>
      </c>
      <c r="L21" s="200">
        <f t="shared" si="3"/>
        <v>3445.9043533638969</v>
      </c>
      <c r="M21" s="240">
        <f>'eTable1. Data inputs'!T26</f>
        <v>55875.324357740494</v>
      </c>
      <c r="N21" s="240">
        <f>'eTable1. Data inputs'!U26</f>
        <v>199493.37713964912</v>
      </c>
      <c r="O21" s="240">
        <f t="shared" si="4"/>
        <v>192541023.44995776</v>
      </c>
      <c r="P21" s="240">
        <f t="shared" si="5"/>
        <v>687435096.75278258</v>
      </c>
      <c r="Q21" s="225">
        <f t="shared" si="6"/>
        <v>69634095.655455351</v>
      </c>
      <c r="R21" s="225">
        <f t="shared" si="0"/>
        <v>-402911860.11253792</v>
      </c>
      <c r="S21" s="225">
        <f t="shared" si="7"/>
        <v>20207.78539238283</v>
      </c>
      <c r="T21" s="225">
        <f t="shared" si="1"/>
        <v>-116924.85304161585</v>
      </c>
      <c r="U21" s="242">
        <f t="shared" si="8"/>
        <v>0.73439853524980192</v>
      </c>
      <c r="V21" s="243">
        <f t="shared" si="8"/>
        <v>2.4160947445638179</v>
      </c>
      <c r="W21" s="222">
        <f t="shared" si="9"/>
        <v>5847.603125549881</v>
      </c>
      <c r="X21" s="223" t="str">
        <f>IF(G21/M21/I21/'eTable 2. Prgm effect and costs'!$L$6/D21&gt;1,"&gt;100%",G21/M21/I21/'eTable 2. Prgm effect and costs'!$L$6/D21)</f>
        <v>&gt;100%</v>
      </c>
      <c r="Y21" s="223">
        <f t="shared" si="10"/>
        <v>0.58692176259856832</v>
      </c>
      <c r="Z21" s="224">
        <f>G21/M21/D21/('eTable 2. Prgm effect and costs'!$J$6)/('eTable 2. Prgm effect and costs'!$M$6)*$C$20</f>
        <v>18.677412448318915</v>
      </c>
      <c r="AA21" s="225">
        <f t="shared" si="11"/>
        <v>20877.876040941643</v>
      </c>
      <c r="AB21" s="226">
        <f>IF(H21/N21/I21/'eTable 2. Prgm effect and costs'!$L$6/D21&gt;1,"&gt;100%",H21/N21/I21/'eTable 2. Prgm effect and costs'!$L$6/D21)</f>
        <v>0.31355382866516024</v>
      </c>
      <c r="AC21" s="223">
        <f t="shared" si="2"/>
        <v>0.17840131630948772</v>
      </c>
      <c r="AD21" s="227">
        <f>H21/N21/D21/('eTable 2. Prgm effect and costs'!$J$6)/('eTable 2. Prgm effect and costs'!$M$6)*$C$20</f>
        <v>5.677204660605363</v>
      </c>
    </row>
    <row r="22" spans="1:30" x14ac:dyDescent="0.2">
      <c r="A22" s="518"/>
      <c r="B22" s="193" t="s">
        <v>25</v>
      </c>
      <c r="C22" s="238">
        <f>'eTable1. Data inputs'!AC27</f>
        <v>15.669196941571643</v>
      </c>
      <c r="D22" s="239">
        <f>'eTable1. Data inputs'!AF27</f>
        <v>12139.42706694671</v>
      </c>
      <c r="E22" s="240">
        <f>'eTable1. Data inputs'!M27</f>
        <v>7544.6358387581322</v>
      </c>
      <c r="F22" s="240">
        <f>'eTable1. Data inputs'!N27</f>
        <v>8187.7495295514846</v>
      </c>
      <c r="G22" s="225">
        <f t="shared" si="12"/>
        <v>91587556.511276662</v>
      </c>
      <c r="H22" s="225">
        <f t="shared" si="13"/>
        <v>99394588.256417483</v>
      </c>
      <c r="I22" s="241">
        <f>'eTable1. Data inputs'!Y27</f>
        <v>0.27736013818845828</v>
      </c>
      <c r="J22" s="200">
        <f t="shared" si="14"/>
        <v>3366.99316881705</v>
      </c>
      <c r="K22" s="200">
        <f>J22*'eTable 2. Prgm effect and costs'!$L$6</f>
        <v>1915.7030098441837</v>
      </c>
      <c r="L22" s="200">
        <f t="shared" si="3"/>
        <v>1451.2901589728663</v>
      </c>
      <c r="M22" s="240">
        <f>'eTable1. Data inputs'!T27</f>
        <v>55597.593765432641</v>
      </c>
      <c r="N22" s="240">
        <f>'eTable1. Data inputs'!U27</f>
        <v>199067.91968582</v>
      </c>
      <c r="O22" s="240">
        <f t="shared" si="4"/>
        <v>80688240.694343582</v>
      </c>
      <c r="P22" s="240">
        <f t="shared" si="5"/>
        <v>288905312.80723149</v>
      </c>
      <c r="Q22" s="225">
        <f t="shared" si="6"/>
        <v>10899315.816933081</v>
      </c>
      <c r="R22" s="225">
        <f t="shared" si="0"/>
        <v>-189510724.550814</v>
      </c>
      <c r="S22" s="225">
        <f t="shared" si="7"/>
        <v>7510.0873175126771</v>
      </c>
      <c r="T22" s="225">
        <f t="shared" si="1"/>
        <v>-130580.8651558266</v>
      </c>
      <c r="U22" s="242">
        <f t="shared" si="8"/>
        <v>0.8809956698037783</v>
      </c>
      <c r="V22" s="243">
        <f t="shared" si="8"/>
        <v>2.9066503305181519</v>
      </c>
      <c r="W22" s="222">
        <f t="shared" si="9"/>
        <v>6646.7915041923115</v>
      </c>
      <c r="X22" s="223">
        <f>IF(G22/M22/I22/'eTable 2. Prgm effect and costs'!$L$6/D22&gt;1,"&gt;100%",G22/M22/I22/'eTable 2. Prgm effect and costs'!$L$6/D22)</f>
        <v>0.85990860516316747</v>
      </c>
      <c r="Y22" s="223">
        <f t="shared" si="10"/>
        <v>0.48925834431697468</v>
      </c>
      <c r="Z22" s="224">
        <f>G22/M22/D22/('eTable 2. Prgm effect and costs'!$J$6)/('eTable 2. Prgm effect and costs'!$M$6)*$C$20</f>
        <v>17.785782017591075</v>
      </c>
      <c r="AA22" s="225">
        <f t="shared" si="11"/>
        <v>23798.924876270667</v>
      </c>
      <c r="AB22" s="226">
        <f>IF(H22/N22/I22/'eTable 2. Prgm effect and costs'!$L$6/D22&gt;1,"&gt;100%",H22/N22/I22/'eTable 2. Prgm effect and costs'!$L$6/D22)</f>
        <v>0.26063532638296705</v>
      </c>
      <c r="AC22" s="223">
        <f t="shared" si="2"/>
        <v>0.14829251328686055</v>
      </c>
      <c r="AD22" s="227">
        <f>H22/N22/D22/('eTable 2. Prgm effect and costs'!$J$6)/('eTable 2. Prgm effect and costs'!$M$6)*$C$20</f>
        <v>5.3908090619136786</v>
      </c>
    </row>
    <row r="23" spans="1:30" x14ac:dyDescent="0.2">
      <c r="A23" s="518"/>
      <c r="B23" s="193" t="s">
        <v>26</v>
      </c>
      <c r="C23" s="238">
        <f>'eTable1. Data inputs'!AC28</f>
        <v>2.8490854753263397</v>
      </c>
      <c r="D23" s="239">
        <f>'eTable1. Data inputs'!AF28</f>
        <v>14596.354885428198</v>
      </c>
      <c r="E23" s="240">
        <f>'eTable1. Data inputs'!M28</f>
        <v>7842.7882244404937</v>
      </c>
      <c r="F23" s="240">
        <f>'eTable1. Data inputs'!N28</f>
        <v>8511.3167775642451</v>
      </c>
      <c r="G23" s="225">
        <f t="shared" si="12"/>
        <v>114476120.21519074</v>
      </c>
      <c r="H23" s="225">
        <f t="shared" si="13"/>
        <v>124234200.22762686</v>
      </c>
      <c r="I23" s="241">
        <f>'eTable1. Data inputs'!Y28</f>
        <v>5.0431604382399339E-2</v>
      </c>
      <c r="J23" s="200">
        <f t="shared" si="14"/>
        <v>736.11759500701669</v>
      </c>
      <c r="K23" s="200">
        <f>J23*'eTable 2. Prgm effect and costs'!$L$6</f>
        <v>418.82552819364747</v>
      </c>
      <c r="L23" s="200">
        <f t="shared" si="3"/>
        <v>317.29206681336922</v>
      </c>
      <c r="M23" s="240">
        <f>'eTable1. Data inputs'!T28</f>
        <v>54621.239505015401</v>
      </c>
      <c r="N23" s="240">
        <f>'eTable1. Data inputs'!U28</f>
        <v>199712.33121897065</v>
      </c>
      <c r="O23" s="240">
        <f t="shared" si="4"/>
        <v>17330885.974454388</v>
      </c>
      <c r="P23" s="240">
        <f t="shared" si="5"/>
        <v>63367138.340583362</v>
      </c>
      <c r="Q23" s="225">
        <f t="shared" si="6"/>
        <v>97145234.24073635</v>
      </c>
      <c r="R23" s="225">
        <f t="shared" si="0"/>
        <v>60867061.887043498</v>
      </c>
      <c r="S23" s="225">
        <f t="shared" si="7"/>
        <v>306169.75462508824</v>
      </c>
      <c r="T23" s="225">
        <f t="shared" si="1"/>
        <v>191832.91438183177</v>
      </c>
      <c r="U23" s="242">
        <f t="shared" si="8"/>
        <v>0.1513930236443724</v>
      </c>
      <c r="V23" s="243">
        <f t="shared" si="8"/>
        <v>0.51006194932216375</v>
      </c>
      <c r="W23" s="222">
        <f t="shared" si="9"/>
        <v>1187.3434231005249</v>
      </c>
      <c r="X23" s="223" t="str">
        <f>IF(G23/M23/I23/'eTable 2. Prgm effect and costs'!$L$6/D23&gt;1,"&gt;100%",G23/M23/I23/'eTable 2. Prgm effect and costs'!$L$6/D23)</f>
        <v>&gt;100%</v>
      </c>
      <c r="Y23" s="223" t="str">
        <f t="shared" si="10"/>
        <v>&gt;100%</v>
      </c>
      <c r="Z23" s="224">
        <f>G23/M23/D23/('eTable 2. Prgm effect and costs'!$J$6)/('eTable 2. Prgm effect and costs'!$M$6)*$C$20</f>
        <v>18.819133185548512</v>
      </c>
      <c r="AA23" s="225">
        <f t="shared" si="11"/>
        <v>4341.2988268628569</v>
      </c>
      <c r="AB23" s="226" t="str">
        <f>IF(H23/N23/I23/'eTable 2. Prgm effect and costs'!$L$6/D23&gt;1,"&gt;100%",H23/N23/I23/'eTable 2. Prgm effect and costs'!$L$6/D23)</f>
        <v>&gt;100%</v>
      </c>
      <c r="AC23" s="223">
        <f t="shared" si="2"/>
        <v>0.84506300329094319</v>
      </c>
      <c r="AD23" s="227">
        <f>H23/N23/D23/('eTable 2. Prgm effect and costs'!$J$6)/('eTable 2. Prgm effect and costs'!$M$6)*$C$20</f>
        <v>5.5857636099155643</v>
      </c>
    </row>
    <row r="24" spans="1:30" x14ac:dyDescent="0.2">
      <c r="A24" s="518"/>
      <c r="B24" s="193" t="s">
        <v>27</v>
      </c>
      <c r="C24" s="238">
        <f>'eTable1. Data inputs'!AC29</f>
        <v>19.728719018859884</v>
      </c>
      <c r="D24" s="239">
        <f>'eTable1. Data inputs'!AF29</f>
        <v>23566.334410978587</v>
      </c>
      <c r="E24" s="240">
        <f>'eTable1. Data inputs'!M29</f>
        <v>7698.5592059884621</v>
      </c>
      <c r="F24" s="240">
        <f>'eTable1. Data inputs'!N29</f>
        <v>8354.7935068303887</v>
      </c>
      <c r="G24" s="225">
        <f t="shared" si="12"/>
        <v>181426820.73104188</v>
      </c>
      <c r="H24" s="225">
        <f t="shared" si="13"/>
        <v>196891857.71663746</v>
      </c>
      <c r="I24" s="241">
        <f>'eTable1. Data inputs'!Y29</f>
        <v>0.34921765638382468</v>
      </c>
      <c r="J24" s="200">
        <f t="shared" si="14"/>
        <v>8229.7800725594243</v>
      </c>
      <c r="K24" s="200">
        <f>J24*'eTable 2. Prgm effect and costs'!$L$6</f>
        <v>4682.4610757665696</v>
      </c>
      <c r="L24" s="200">
        <f t="shared" si="3"/>
        <v>3547.3189967928547</v>
      </c>
      <c r="M24" s="240">
        <f>'eTable1. Data inputs'!T29</f>
        <v>54054.316328501794</v>
      </c>
      <c r="N24" s="240">
        <f>'eTable1. Data inputs'!U29</f>
        <v>192753.20437989873</v>
      </c>
      <c r="O24" s="240">
        <f t="shared" si="4"/>
        <v>191747903.1707446</v>
      </c>
      <c r="P24" s="240">
        <f t="shared" si="5"/>
        <v>683757103.58951044</v>
      </c>
      <c r="Q24" s="225">
        <f t="shared" si="6"/>
        <v>-10321082.439702719</v>
      </c>
      <c r="R24" s="225">
        <f t="shared" si="0"/>
        <v>-486865245.87287295</v>
      </c>
      <c r="S24" s="225">
        <f t="shared" si="7"/>
        <v>-2909.5444895240748</v>
      </c>
      <c r="T24" s="225">
        <f t="shared" si="1"/>
        <v>-137248.79164040499</v>
      </c>
      <c r="U24" s="242">
        <f t="shared" si="8"/>
        <v>1.0568884049123217</v>
      </c>
      <c r="V24" s="243">
        <f t="shared" si="8"/>
        <v>3.4727545949287499</v>
      </c>
      <c r="W24" s="222">
        <f t="shared" si="9"/>
        <v>8136.5179593402163</v>
      </c>
      <c r="X24" s="226">
        <f>IF(G24/M24/I24/'eTable 2. Prgm effect and costs'!$L$6/D24&gt;1,"&gt;100%",G24/M24/I24/'eTable 2. Prgm effect and costs'!$L$6/D24)</f>
        <v>0.71679824857062835</v>
      </c>
      <c r="Y24" s="223">
        <f t="shared" si="10"/>
        <v>0.40783348625570237</v>
      </c>
      <c r="Z24" s="224">
        <f>G24/M24/D24/('eTable 2. Prgm effect and costs'!$J$6)/('eTable 2. Prgm effect and costs'!$M$6)*$C$20</f>
        <v>18.666794835824277</v>
      </c>
      <c r="AA24" s="225">
        <f t="shared" si="11"/>
        <v>29014.147540526119</v>
      </c>
      <c r="AB24" s="226">
        <f>IF(H24/N24/I24/'eTable 2. Prgm effect and costs'!$L$6/D24&gt;1,"&gt;100%",H24/N24/I24/'eTable 2. Prgm effect and costs'!$L$6/D24)</f>
        <v>0.21814837094508274</v>
      </c>
      <c r="AC24" s="223">
        <f t="shared" si="2"/>
        <v>0.12411890071013328</v>
      </c>
      <c r="AD24" s="227">
        <f>H24/N24/D24/('eTable 2. Prgm effect and costs'!$J$6)/('eTable 2. Prgm effect and costs'!$M$6)*$C$20</f>
        <v>5.6810000475327724</v>
      </c>
    </row>
    <row r="25" spans="1:30" x14ac:dyDescent="0.2">
      <c r="A25" s="518"/>
      <c r="B25" s="193" t="s">
        <v>28</v>
      </c>
      <c r="C25" s="238">
        <f>'eTable1. Data inputs'!AC30</f>
        <v>9.091995467929129</v>
      </c>
      <c r="D25" s="239">
        <f>'eTable1. Data inputs'!AF30</f>
        <v>26567.692875673518</v>
      </c>
      <c r="E25" s="240">
        <f>'eTable1. Data inputs'!M30</f>
        <v>8251.3917938830964</v>
      </c>
      <c r="F25" s="240">
        <f>'eTable1. Data inputs'!N30</f>
        <v>8954.7501990012443</v>
      </c>
      <c r="G25" s="225">
        <f t="shared" si="12"/>
        <v>219220442.97673887</v>
      </c>
      <c r="H25" s="225">
        <f t="shared" si="13"/>
        <v>237907053.06544137</v>
      </c>
      <c r="I25" s="241">
        <f>'eTable1. Data inputs'!Y30</f>
        <v>0.16093722791263376</v>
      </c>
      <c r="J25" s="200">
        <f t="shared" si="14"/>
        <v>4275.7308434451252</v>
      </c>
      <c r="K25" s="200">
        <f>J25*'eTable 2. Prgm effect and costs'!$L$6</f>
        <v>2432.7434109256747</v>
      </c>
      <c r="L25" s="200">
        <f t="shared" si="3"/>
        <v>1842.9874325194505</v>
      </c>
      <c r="M25" s="240">
        <f>'eTable1. Data inputs'!T30</f>
        <v>47119.959323058647</v>
      </c>
      <c r="N25" s="240">
        <f>'eTable1. Data inputs'!U30</f>
        <v>179179.10340729155</v>
      </c>
      <c r="O25" s="240">
        <f t="shared" si="4"/>
        <v>86841492.853224799</v>
      </c>
      <c r="P25" s="240">
        <f t="shared" si="5"/>
        <v>330224835.74974138</v>
      </c>
      <c r="Q25" s="225">
        <f t="shared" si="6"/>
        <v>132378950.12351407</v>
      </c>
      <c r="R25" s="225">
        <f t="shared" si="0"/>
        <v>-92317782.684300005</v>
      </c>
      <c r="S25" s="225">
        <f t="shared" si="7"/>
        <v>71828.460567713046</v>
      </c>
      <c r="T25" s="225">
        <f t="shared" si="1"/>
        <v>-50091.379385098277</v>
      </c>
      <c r="U25" s="242">
        <f t="shared" si="8"/>
        <v>0.39613774917168382</v>
      </c>
      <c r="V25" s="243">
        <f t="shared" si="8"/>
        <v>1.388041386309409</v>
      </c>
      <c r="W25" s="222">
        <f t="shared" si="9"/>
        <v>3268.6877727625524</v>
      </c>
      <c r="X25" s="223" t="str">
        <f>IF(G25/M25/I25/'eTable 2. Prgm effect and costs'!$L$6/D25&gt;1,"&gt;100%",G25/M25/I25/'eTable 2. Prgm effect and costs'!$L$6/D25)</f>
        <v>&gt;100%</v>
      </c>
      <c r="Y25" s="223" t="str">
        <f t="shared" si="10"/>
        <v>&gt;100%</v>
      </c>
      <c r="Z25" s="224">
        <f>G25/M25/D25/('eTable 2. Prgm effect and costs'!$J$6)/('eTable 2. Prgm effect and costs'!$M$6)*$C$20</f>
        <v>22.951600767511582</v>
      </c>
      <c r="AA25" s="225">
        <f t="shared" si="11"/>
        <v>12429.563880276142</v>
      </c>
      <c r="AB25" s="226">
        <f>IF(H25/N25/I25/'eTable 2. Prgm effect and costs'!$L$6/D25&gt;1,"&gt;100%",H25/N25/I25/'eTable 2. Prgm effect and costs'!$L$6/D25)</f>
        <v>0.54578758605320565</v>
      </c>
      <c r="AC25" s="223">
        <f t="shared" si="2"/>
        <v>0.31053431620268607</v>
      </c>
      <c r="AD25" s="227">
        <f>H25/N25/D25/('eTable 2. Prgm effect and costs'!$J$6)/('eTable 2. Prgm effect and costs'!$M$6)*$C$20</f>
        <v>6.5502337016789989</v>
      </c>
    </row>
    <row r="26" spans="1:30" x14ac:dyDescent="0.2">
      <c r="A26" s="518"/>
      <c r="B26" s="193" t="s">
        <v>29</v>
      </c>
      <c r="C26" s="238">
        <f>'eTable1. Data inputs'!AC31</f>
        <v>14.620554509407677</v>
      </c>
      <c r="D26" s="239">
        <f>'eTable1. Data inputs'!AF31</f>
        <v>4624.4132687627025</v>
      </c>
      <c r="E26" s="240">
        <f>'eTable1. Data inputs'!M31</f>
        <v>7892.8076145196446</v>
      </c>
      <c r="F26" s="240">
        <f>'eTable1. Data inputs'!N31</f>
        <v>8565.5998796703952</v>
      </c>
      <c r="G26" s="225">
        <f t="shared" si="12"/>
        <v>36499604.260375939</v>
      </c>
      <c r="H26" s="225">
        <f t="shared" si="13"/>
        <v>39610873.738459982</v>
      </c>
      <c r="I26" s="241">
        <f>'eTable1. Data inputs'!Y31</f>
        <v>0.2587981397031609</v>
      </c>
      <c r="J26" s="200">
        <f t="shared" si="14"/>
        <v>1196.7895511744009</v>
      </c>
      <c r="K26" s="200">
        <f>J26*'eTable 2. Prgm effect and costs'!$L$6</f>
        <v>680.93198601302129</v>
      </c>
      <c r="L26" s="200">
        <f t="shared" si="3"/>
        <v>515.85756516137963</v>
      </c>
      <c r="M26" s="240">
        <f>'eTable1. Data inputs'!T31</f>
        <v>56875.0205654745</v>
      </c>
      <c r="N26" s="240">
        <f>'eTable1. Data inputs'!U31</f>
        <v>198856.44062742149</v>
      </c>
      <c r="O26" s="240">
        <f t="shared" si="4"/>
        <v>29339409.627409067</v>
      </c>
      <c r="P26" s="240">
        <f t="shared" si="5"/>
        <v>102581599.2787201</v>
      </c>
      <c r="Q26" s="225">
        <f t="shared" si="6"/>
        <v>7160194.6329668723</v>
      </c>
      <c r="R26" s="225">
        <f t="shared" si="0"/>
        <v>-62970725.540260114</v>
      </c>
      <c r="S26" s="225">
        <f t="shared" si="7"/>
        <v>13880.177623695205</v>
      </c>
      <c r="T26" s="225">
        <f t="shared" si="1"/>
        <v>-122069.98557937307</v>
      </c>
      <c r="U26" s="242">
        <f t="shared" si="8"/>
        <v>0.8038281570975826</v>
      </c>
      <c r="V26" s="243">
        <f t="shared" si="8"/>
        <v>2.5897333130301288</v>
      </c>
      <c r="W26" s="262">
        <f>O26/D26</f>
        <v>6344.4609991050938</v>
      </c>
      <c r="X26" s="223">
        <f>IF(G26/M26/I26/'eTable 2. Prgm effect and costs'!$L$6/D26&gt;1,"&gt;100%",G26/M26/I26/'eTable 2. Prgm effect and costs'!$L$6/D26)</f>
        <v>0.94245984155515172</v>
      </c>
      <c r="Y26" s="223">
        <f t="shared" si="10"/>
        <v>0.53622715122965536</v>
      </c>
      <c r="Z26" s="224">
        <f>G26/M26/D26/('eTable 2. Prgm effect and costs'!$J$6)/('eTable 2. Prgm effect and costs'!$M$6)*$C$20</f>
        <v>18.188656842027964</v>
      </c>
      <c r="AA26" s="225">
        <f t="shared" si="11"/>
        <v>22182.619354469283</v>
      </c>
      <c r="AB26" s="226">
        <f>IF(H26/N26/I26/'eTable 2. Prgm effect and costs'!$L$6/D26&gt;1,"&gt;100%",H26/N26/I26/'eTable 2. Prgm effect and costs'!$L$6/D26)</f>
        <v>0.29253041375497946</v>
      </c>
      <c r="AC26" s="223">
        <f t="shared" si="2"/>
        <v>0.16643971817093661</v>
      </c>
      <c r="AD26" s="227">
        <f>H26/N26/D26/('eTable 2. Prgm effect and costs'!$J$6)/('eTable 2. Prgm effect and costs'!$M$6)*$C$20</f>
        <v>5.6455830551528221</v>
      </c>
    </row>
    <row r="27" spans="1:30" x14ac:dyDescent="0.2">
      <c r="A27" s="518"/>
      <c r="B27" s="193" t="s">
        <v>30</v>
      </c>
      <c r="C27" s="238">
        <f>'eTable1. Data inputs'!AC32</f>
        <v>9.2203772046868693</v>
      </c>
      <c r="D27" s="239">
        <f>'eTable1. Data inputs'!AF32</f>
        <v>17304.953424726842</v>
      </c>
      <c r="E27" s="240">
        <f>'eTable1. Data inputs'!M32</f>
        <v>9681.7411227913963</v>
      </c>
      <c r="F27" s="240">
        <f>'eTable1. Data inputs'!N32</f>
        <v>10507.024198058956</v>
      </c>
      <c r="G27" s="225">
        <f t="shared" si="12"/>
        <v>167542079.20016769</v>
      </c>
      <c r="H27" s="225">
        <f t="shared" si="13"/>
        <v>181823564.37988815</v>
      </c>
      <c r="I27" s="241">
        <f>'eTable1. Data inputs'!Y32</f>
        <v>0.16320971043875035</v>
      </c>
      <c r="J27" s="200">
        <f t="shared" si="14"/>
        <v>2824.3364376057289</v>
      </c>
      <c r="K27" s="200">
        <f>J27*'eTable 2. Prgm effect and costs'!$L$6</f>
        <v>1606.9500420860181</v>
      </c>
      <c r="L27" s="200">
        <f t="shared" si="3"/>
        <v>1217.3863955197107</v>
      </c>
      <c r="M27" s="240">
        <f>'eTable1. Data inputs'!T32</f>
        <v>69056.259765380761</v>
      </c>
      <c r="N27" s="240">
        <f>'eTable1. Data inputs'!U32</f>
        <v>241891.78218712425</v>
      </c>
      <c r="O27" s="240">
        <f t="shared" si="4"/>
        <v>84068151.163849711</v>
      </c>
      <c r="P27" s="240">
        <f t="shared" si="5"/>
        <v>294475764.82262218</v>
      </c>
      <c r="Q27" s="225">
        <f t="shared" si="6"/>
        <v>83473928.036317974</v>
      </c>
      <c r="R27" s="225">
        <f t="shared" si="0"/>
        <v>-112652200.44273403</v>
      </c>
      <c r="S27" s="225">
        <f t="shared" si="7"/>
        <v>68568.145942424773</v>
      </c>
      <c r="T27" s="225">
        <f t="shared" si="1"/>
        <v>-92536.109206840629</v>
      </c>
      <c r="U27" s="242">
        <f t="shared" si="8"/>
        <v>0.50177335488006514</v>
      </c>
      <c r="V27" s="243">
        <f t="shared" si="8"/>
        <v>1.6195687606660665</v>
      </c>
      <c r="W27" s="222">
        <f t="shared" si="9"/>
        <v>4858.0397242633271</v>
      </c>
      <c r="X27" s="223" t="str">
        <f>IF(G27/M27/I27/'eTable 2. Prgm effect and costs'!$L$6/D27&gt;1,"&gt;100%",G27/M27/I27/'eTable 2. Prgm effect and costs'!$L$6/D27)</f>
        <v>&gt;100%</v>
      </c>
      <c r="Y27" s="223">
        <f t="shared" si="10"/>
        <v>0.85902226287333949</v>
      </c>
      <c r="Z27" s="224">
        <f>G27/M27/D27/('eTable 2. Prgm effect and costs'!$J$6)/('eTable 2. Prgm effect and costs'!$M$6)*$C$20</f>
        <v>18.375581554924818</v>
      </c>
      <c r="AA27" s="225">
        <f t="shared" si="11"/>
        <v>17016.848158738714</v>
      </c>
      <c r="AB27" s="226">
        <f>IF(H27/N27/I27/'eTable 2. Prgm effect and costs'!$L$6/D27&gt;1,"&gt;100%",H27/N27/I27/'eTable 2. Prgm effect and costs'!$L$6/D27)</f>
        <v>0.46776387392418939</v>
      </c>
      <c r="AC27" s="223">
        <f t="shared" si="2"/>
        <v>0.26614151447410778</v>
      </c>
      <c r="AD27" s="227">
        <f>H27/N27/D27/('eTable 2. Prgm effect and costs'!$J$6)/('eTable 2. Prgm effect and costs'!$M$6)*$C$20</f>
        <v>5.6931063556047379</v>
      </c>
    </row>
    <row r="28" spans="1:30" x14ac:dyDescent="0.2">
      <c r="A28" s="518"/>
      <c r="B28" s="193" t="s">
        <v>31</v>
      </c>
      <c r="C28" s="238">
        <f>'eTable1. Data inputs'!AC33</f>
        <v>14.567996177757244</v>
      </c>
      <c r="D28" s="239">
        <f>'eTable1. Data inputs'!AF33</f>
        <v>17555.32911938629</v>
      </c>
      <c r="E28" s="240">
        <f>'eTable1. Data inputs'!M33</f>
        <v>9798.3597212842415</v>
      </c>
      <c r="F28" s="240">
        <f>'eTable1. Data inputs'!N33</f>
        <v>10633.583503949048</v>
      </c>
      <c r="G28" s="225">
        <f t="shared" si="12"/>
        <v>172013429.73728296</v>
      </c>
      <c r="H28" s="225">
        <f t="shared" si="13"/>
        <v>186676058.13030243</v>
      </c>
      <c r="I28" s="241">
        <f>'eTable1. Data inputs'!Y33</f>
        <v>0.25786780573749074</v>
      </c>
      <c r="J28" s="200">
        <f t="shared" si="14"/>
        <v>4526.9541990156185</v>
      </c>
      <c r="K28" s="200">
        <f>J28*'eTable 2. Prgm effect and costs'!$L$6</f>
        <v>2575.6808373709555</v>
      </c>
      <c r="L28" s="200">
        <f t="shared" si="3"/>
        <v>1951.2733616446631</v>
      </c>
      <c r="M28" s="240">
        <f>'eTable1. Data inputs'!T33</f>
        <v>67330.845508761049</v>
      </c>
      <c r="N28" s="240">
        <f>'eTable1. Data inputs'!U33</f>
        <v>235783.71922597603</v>
      </c>
      <c r="O28" s="240">
        <f t="shared" si="4"/>
        <v>131380885.25825764</v>
      </c>
      <c r="P28" s="240">
        <f t="shared" si="5"/>
        <v>460078490.43515164</v>
      </c>
      <c r="Q28" s="225">
        <f t="shared" si="6"/>
        <v>40632544.479025319</v>
      </c>
      <c r="R28" s="225">
        <f t="shared" si="0"/>
        <v>-273402432.30484921</v>
      </c>
      <c r="S28" s="225">
        <f t="shared" si="7"/>
        <v>20823.604358938977</v>
      </c>
      <c r="T28" s="225">
        <f t="shared" si="1"/>
        <v>-140114.87968779908</v>
      </c>
      <c r="U28" s="242">
        <f t="shared" si="8"/>
        <v>0.76378272009875259</v>
      </c>
      <c r="V28" s="243">
        <f t="shared" si="8"/>
        <v>2.4645822021483363</v>
      </c>
      <c r="W28" s="222">
        <f t="shared" si="9"/>
        <v>7483.8178404285327</v>
      </c>
      <c r="X28" s="223">
        <f>IF(G28/M28/I28/'eTable 2. Prgm effect and costs'!$L$6/D28&gt;1,"&gt;100%",G28/M28/I28/'eTable 2. Prgm effect and costs'!$L$6/D28)</f>
        <v>0.991873392314777</v>
      </c>
      <c r="Y28" s="223">
        <f t="shared" si="10"/>
        <v>0.56434175769633865</v>
      </c>
      <c r="Z28" s="224">
        <f>G28/M28/D28/('eTable 2. Prgm effect and costs'!$J$6)/('eTable 2. Prgm effect and costs'!$M$6)*$C$20</f>
        <v>19.073482280240231</v>
      </c>
      <c r="AA28" s="225">
        <f t="shared" si="11"/>
        <v>26207.340648890971</v>
      </c>
      <c r="AB28" s="226">
        <f>IF(H28/N28/I28/'eTable 2. Prgm effect and costs'!$L$6/D28&gt;1,"&gt;100%",H28/N28/I28/'eTable 2. Prgm effect and costs'!$L$6/D28)</f>
        <v>0.30738506385195469</v>
      </c>
      <c r="AC28" s="223">
        <f t="shared" si="2"/>
        <v>0.1748915018468018</v>
      </c>
      <c r="AD28" s="227">
        <f>H28/N28/D28/('eTable 2. Prgm effect and costs'!$J$6)/('eTable 2. Prgm effect and costs'!$M$6)*$C$20</f>
        <v>5.9109394545893243</v>
      </c>
    </row>
    <row r="29" spans="1:30" x14ac:dyDescent="0.2">
      <c r="A29" s="518"/>
      <c r="B29" s="193" t="s">
        <v>32</v>
      </c>
      <c r="C29" s="238">
        <f>'eTable1. Data inputs'!AC34</f>
        <v>15.115795868610428</v>
      </c>
      <c r="D29" s="239">
        <f>'eTable1. Data inputs'!AF34</f>
        <v>45646.518282924859</v>
      </c>
      <c r="E29" s="240">
        <f>'eTable1. Data inputs'!M34</f>
        <v>7686.8701986048854</v>
      </c>
      <c r="F29" s="240">
        <f>'eTable1. Data inputs'!N34</f>
        <v>8342.1081146191245</v>
      </c>
      <c r="G29" s="225">
        <f t="shared" si="12"/>
        <v>350878861.05908817</v>
      </c>
      <c r="H29" s="225">
        <f t="shared" si="13"/>
        <v>380788190.57209772</v>
      </c>
      <c r="I29" s="241">
        <f>'eTable1. Data inputs'!Y34</f>
        <v>0.26756439698726509</v>
      </c>
      <c r="J29" s="200">
        <f t="shared" si="14"/>
        <v>12213.383138938962</v>
      </c>
      <c r="K29" s="200">
        <f>J29*'eTable 2. Prgm effect and costs'!$L$6</f>
        <v>6948.9938549135477</v>
      </c>
      <c r="L29" s="200">
        <f t="shared" si="3"/>
        <v>5264.3892840254139</v>
      </c>
      <c r="M29" s="240">
        <f>'eTable1. Data inputs'!T34</f>
        <v>59919.975140260198</v>
      </c>
      <c r="N29" s="240">
        <f>'eTable1. Data inputs'!U34</f>
        <v>212634.54104960765</v>
      </c>
      <c r="O29" s="240">
        <f t="shared" si="4"/>
        <v>315442075.02745497</v>
      </c>
      <c r="P29" s="240">
        <f t="shared" si="5"/>
        <v>1119390999.3152165</v>
      </c>
      <c r="Q29" s="225">
        <f t="shared" si="6"/>
        <v>35436786.031633198</v>
      </c>
      <c r="R29" s="225">
        <f t="shared" si="0"/>
        <v>-738602808.74311876</v>
      </c>
      <c r="S29" s="225">
        <f t="shared" si="7"/>
        <v>6731.414437599582</v>
      </c>
      <c r="T29" s="225">
        <f t="shared" si="1"/>
        <v>-140301.70811728921</v>
      </c>
      <c r="U29" s="242">
        <f t="shared" si="8"/>
        <v>0.89900563993889149</v>
      </c>
      <c r="V29" s="243">
        <f t="shared" si="8"/>
        <v>2.9396683695296302</v>
      </c>
      <c r="W29" s="222">
        <f t="shared" si="9"/>
        <v>6910.5396620239799</v>
      </c>
      <c r="X29" s="223">
        <f>IF(G29/M29/I29/'eTable 2. Prgm effect and costs'!$L$6/D29&gt;1,"&gt;100%",G29/M29/I29/'eTable 2. Prgm effect and costs'!$L$6/D29)</f>
        <v>0.84268187419519691</v>
      </c>
      <c r="Y29" s="223">
        <f t="shared" si="10"/>
        <v>0.47945692842140514</v>
      </c>
      <c r="Z29" s="224">
        <f>G29/M29/D29/('eTable 2. Prgm effect and costs'!$J$6)/('eTable 2. Prgm effect and costs'!$M$6)*$C$20</f>
        <v>16.8139054941167</v>
      </c>
      <c r="AA29" s="225">
        <f t="shared" si="11"/>
        <v>24523.031359742301</v>
      </c>
      <c r="AB29" s="226">
        <f>IF(H29/N29/I29/'eTable 2. Prgm effect and costs'!$L$6/D29&gt;1,"&gt;100%",H29/N29/I29/'eTable 2. Prgm effect and costs'!$L$6/D29)</f>
        <v>0.25770789842426189</v>
      </c>
      <c r="AC29" s="223">
        <f t="shared" si="2"/>
        <v>0.14662690772414902</v>
      </c>
      <c r="AD29" s="227">
        <f>H29/N29/D29/('eTable 2. Prgm effect and costs'!$J$6)/('eTable 2. Prgm effect and costs'!$M$6)*$C$20</f>
        <v>5.1420071819288493</v>
      </c>
    </row>
    <row r="30" spans="1:30" x14ac:dyDescent="0.2">
      <c r="A30" s="518"/>
      <c r="B30" s="193" t="s">
        <v>33</v>
      </c>
      <c r="C30" s="238">
        <f>'eTable1. Data inputs'!AC35</f>
        <v>3.2702400338985433</v>
      </c>
      <c r="D30" s="239">
        <f>'eTable1. Data inputs'!AF35</f>
        <v>19002.192845922145</v>
      </c>
      <c r="E30" s="240">
        <f>'eTable1. Data inputs'!M35</f>
        <v>8550.7359444412723</v>
      </c>
      <c r="F30" s="240">
        <f>'eTable1. Data inputs'!N35</f>
        <v>9279.6107993387341</v>
      </c>
      <c r="G30" s="225">
        <f t="shared" si="12"/>
        <v>162482733.39083129</v>
      </c>
      <c r="H30" s="225">
        <f t="shared" si="13"/>
        <v>176332953.94413638</v>
      </c>
      <c r="I30" s="241">
        <f>'eTable1. Data inputs'!Y35</f>
        <v>5.788645270678125E-2</v>
      </c>
      <c r="J30" s="200">
        <f t="shared" si="14"/>
        <v>1099.9695375006092</v>
      </c>
      <c r="K30" s="200">
        <f>J30*'eTable 2. Prgm effect and costs'!$L$6</f>
        <v>625.84473685379498</v>
      </c>
      <c r="L30" s="200">
        <f t="shared" si="3"/>
        <v>474.12480064681426</v>
      </c>
      <c r="M30" s="240">
        <f>'eTable1. Data inputs'!T35</f>
        <v>62973.186544823235</v>
      </c>
      <c r="N30" s="240">
        <f>'eTable1. Data inputs'!U35</f>
        <v>220419.9256365269</v>
      </c>
      <c r="O30" s="240">
        <f t="shared" si="4"/>
        <v>29857149.516658962</v>
      </c>
      <c r="P30" s="240">
        <f t="shared" si="5"/>
        <v>104506553.30100393</v>
      </c>
      <c r="Q30" s="225">
        <f t="shared" si="6"/>
        <v>132625583.87417233</v>
      </c>
      <c r="R30" s="225">
        <f t="shared" si="0"/>
        <v>71826400.643132448</v>
      </c>
      <c r="S30" s="225">
        <f t="shared" si="7"/>
        <v>279727.15979683161</v>
      </c>
      <c r="T30" s="225">
        <f t="shared" si="1"/>
        <v>151492.60394129323</v>
      </c>
      <c r="U30" s="242">
        <f t="shared" si="8"/>
        <v>0.18375582988772987</v>
      </c>
      <c r="V30" s="243">
        <f t="shared" si="8"/>
        <v>0.59266603866973389</v>
      </c>
      <c r="W30" s="222">
        <f t="shared" si="9"/>
        <v>1571.2475796216477</v>
      </c>
      <c r="X30" s="223" t="str">
        <f>IF(G30/M30/I30/'eTable 2. Prgm effect and costs'!$L$6/D30&gt;1,"&gt;100%",G30/M30/I30/'eTable 2. Prgm effect and costs'!$L$6/D30)</f>
        <v>&gt;100%</v>
      </c>
      <c r="Y30" s="223" t="str">
        <f t="shared" si="10"/>
        <v>&gt;100%</v>
      </c>
      <c r="Z30" s="224">
        <f>G30/M30/D30/('eTable 2. Prgm effect and costs'!$J$6)/('eTable 2. Prgm effect and costs'!$M$6)*$C$20</f>
        <v>17.796660034658903</v>
      </c>
      <c r="AA30" s="225">
        <f t="shared" si="11"/>
        <v>5499.7101728409707</v>
      </c>
      <c r="AB30" s="226" t="str">
        <f>IF(H30/N30/I30/'eTable 2. Prgm effect and costs'!$L$6/D30&gt;1,"&gt;100%",H30/N30/I30/'eTable 2. Prgm effect and costs'!$L$6/D30)</f>
        <v>&gt;100%</v>
      </c>
      <c r="AC30" s="223">
        <f t="shared" si="2"/>
        <v>0.7272805503181814</v>
      </c>
      <c r="AD30" s="227">
        <f>H30/N30/D30/('eTable 2. Prgm effect and costs'!$J$6)/('eTable 2. Prgm effect and costs'!$M$6)*$C$20</f>
        <v>5.5178461739409705</v>
      </c>
    </row>
    <row r="31" spans="1:30" x14ac:dyDescent="0.2">
      <c r="A31" s="518"/>
      <c r="B31" s="193" t="s">
        <v>34</v>
      </c>
      <c r="C31" s="238">
        <f>'eTable1. Data inputs'!AC36</f>
        <v>10.055164408379349</v>
      </c>
      <c r="D31" s="239">
        <f>'eTable1. Data inputs'!AF36</f>
        <v>20204.406760007405</v>
      </c>
      <c r="E31" s="240">
        <f>'eTable1. Data inputs'!M36</f>
        <v>7331.5634691700343</v>
      </c>
      <c r="F31" s="240">
        <f>'eTable1. Data inputs'!N36</f>
        <v>7956.5146189288762</v>
      </c>
      <c r="G31" s="225">
        <f t="shared" si="12"/>
        <v>148129890.51792237</v>
      </c>
      <c r="H31" s="225">
        <f t="shared" si="13"/>
        <v>160756657.75278434</v>
      </c>
      <c r="I31" s="241">
        <f>'eTable1. Data inputs'!Y36</f>
        <v>0.17798626184961544</v>
      </c>
      <c r="J31" s="200">
        <f t="shared" si="14"/>
        <v>3596.1068321028183</v>
      </c>
      <c r="K31" s="200">
        <f>J31*'eTable 2. Prgm effect and costs'!$L$6</f>
        <v>2046.0607837826381</v>
      </c>
      <c r="L31" s="200">
        <f t="shared" si="3"/>
        <v>1550.0460483201803</v>
      </c>
      <c r="M31" s="240">
        <f>'eTable1. Data inputs'!T36</f>
        <v>50601.640282149267</v>
      </c>
      <c r="N31" s="240">
        <f>'eTable1. Data inputs'!U36</f>
        <v>186187.77754068866</v>
      </c>
      <c r="O31" s="240">
        <f t="shared" si="4"/>
        <v>78434872.557864726</v>
      </c>
      <c r="P31" s="240">
        <f t="shared" si="5"/>
        <v>288599628.82246125</v>
      </c>
      <c r="Q31" s="225">
        <f t="shared" si="6"/>
        <v>69695017.960057646</v>
      </c>
      <c r="R31" s="225">
        <f t="shared" si="0"/>
        <v>-127842971.06967691</v>
      </c>
      <c r="S31" s="225">
        <f t="shared" si="7"/>
        <v>44963.191922967519</v>
      </c>
      <c r="T31" s="225">
        <f t="shared" si="1"/>
        <v>-82476.885901695117</v>
      </c>
      <c r="U31" s="242">
        <f t="shared" si="8"/>
        <v>0.52950064489769411</v>
      </c>
      <c r="V31" s="243">
        <f t="shared" si="8"/>
        <v>1.7952577072501537</v>
      </c>
      <c r="W31" s="222">
        <f t="shared" si="9"/>
        <v>3882.0675850339085</v>
      </c>
      <c r="X31" s="223" t="str">
        <f>IF(G31/M31/I31/'eTable 2. Prgm effect and costs'!$L$6/D31&gt;1,"&gt;100%",G31/M31/I31/'eTable 2. Prgm effect and costs'!$L$6/D31)</f>
        <v>&gt;100%</v>
      </c>
      <c r="Y31" s="223">
        <f t="shared" si="10"/>
        <v>0.81403958033309232</v>
      </c>
      <c r="Z31" s="224">
        <f>G31/M31/D31/('eTable 2. Prgm effect and costs'!$J$6)/('eTable 2. Prgm effect and costs'!$M$6)*$C$20</f>
        <v>18.989900211211506</v>
      </c>
      <c r="AA31" s="225">
        <f t="shared" si="11"/>
        <v>14283.994192480584</v>
      </c>
      <c r="AB31" s="226">
        <f>IF(H31/N31/I31/'eTable 2. Prgm effect and costs'!$L$6/D31&gt;1,"&gt;100%",H31/N31/I31/'eTable 2. Prgm effect and costs'!$L$6/D31)</f>
        <v>0.42198719131870899</v>
      </c>
      <c r="AC31" s="223">
        <f t="shared" si="2"/>
        <v>0.24009616057788619</v>
      </c>
      <c r="AD31" s="227">
        <f>H31/N31/D31/('eTable 2. Prgm effect and costs'!$J$6)/('eTable 2. Prgm effect and costs'!$M$6)*$C$20</f>
        <v>5.6009587747606044</v>
      </c>
    </row>
    <row r="32" spans="1:30" x14ac:dyDescent="0.2">
      <c r="A32" s="518"/>
      <c r="B32" s="193" t="s">
        <v>35</v>
      </c>
      <c r="C32" s="238">
        <f>'eTable1. Data inputs'!AC37</f>
        <v>1.3071614848839332</v>
      </c>
      <c r="D32" s="239">
        <f>'eTable1. Data inputs'!AF37</f>
        <v>29039.807923156044</v>
      </c>
      <c r="E32" s="240">
        <f>'eTable1. Data inputs'!M37</f>
        <v>7781.2654357655547</v>
      </c>
      <c r="F32" s="240">
        <f>'eTable1. Data inputs'!N37</f>
        <v>8444.5497135474288</v>
      </c>
      <c r="G32" s="225">
        <f t="shared" si="12"/>
        <v>225966453.65372482</v>
      </c>
      <c r="H32" s="225">
        <f t="shared" si="13"/>
        <v>245228101.67895973</v>
      </c>
      <c r="I32" s="241">
        <f>'eTable1. Data inputs'!Y37</f>
        <v>2.31380390095265E-2</v>
      </c>
      <c r="J32" s="200">
        <f t="shared" si="14"/>
        <v>671.92420855514126</v>
      </c>
      <c r="K32" s="200">
        <f>J32*'eTable 2. Prgm effect and costs'!$L$6</f>
        <v>382.30170486758038</v>
      </c>
      <c r="L32" s="200">
        <f t="shared" si="3"/>
        <v>289.62250368756088</v>
      </c>
      <c r="M32" s="240">
        <f>'eTable1. Data inputs'!T37</f>
        <v>52300.429660693764</v>
      </c>
      <c r="N32" s="240">
        <f>'eTable1. Data inputs'!U37</f>
        <v>198040.61944167479</v>
      </c>
      <c r="O32" s="240">
        <f t="shared" si="4"/>
        <v>15147381.382265298</v>
      </c>
      <c r="P32" s="240">
        <f t="shared" si="5"/>
        <v>57357020.0345333</v>
      </c>
      <c r="Q32" s="225">
        <f t="shared" si="6"/>
        <v>210819072.27145952</v>
      </c>
      <c r="R32" s="225">
        <f t="shared" si="0"/>
        <v>187871081.64442644</v>
      </c>
      <c r="S32" s="225">
        <f t="shared" si="7"/>
        <v>727909.84673928178</v>
      </c>
      <c r="T32" s="225">
        <f t="shared" si="1"/>
        <v>648675.7045892335</v>
      </c>
      <c r="U32" s="242">
        <f t="shared" si="8"/>
        <v>6.7033761593114277E-2</v>
      </c>
      <c r="V32" s="243">
        <f t="shared" si="8"/>
        <v>0.23389252553780407</v>
      </c>
      <c r="W32" s="222">
        <f t="shared" si="9"/>
        <v>521.60749211384871</v>
      </c>
      <c r="X32" s="223" t="str">
        <f>IF(G32/M32/I32/'eTable 2. Prgm effect and costs'!$L$6/D32&gt;1,"&gt;100%",G32/M32/I32/'eTable 2. Prgm effect and costs'!$L$6/D32)</f>
        <v>&gt;100%</v>
      </c>
      <c r="Y32" s="223" t="str">
        <f t="shared" si="10"/>
        <v>&gt;100%</v>
      </c>
      <c r="Z32" s="224">
        <f>G32/M32/D32/('eTable 2. Prgm effect and costs'!$J$6)/('eTable 2. Prgm effect and costs'!$M$6)*$C$20</f>
        <v>19.500046749848586</v>
      </c>
      <c r="AA32" s="225">
        <f t="shared" si="11"/>
        <v>1975.117059531148</v>
      </c>
      <c r="AB32" s="226" t="str">
        <f>IF(H32/N32/I32/'eTable 2. Prgm effect and costs'!$L$6/D32&gt;1,"&gt;100%",H32/N32/I32/'eTable 2. Prgm effect and costs'!$L$6/D32)</f>
        <v>&gt;100%</v>
      </c>
      <c r="AC32" s="223" t="str">
        <f t="shared" si="2"/>
        <v>&gt;100%</v>
      </c>
      <c r="AD32" s="227">
        <f>H32/N32/D32/('eTable 2. Prgm effect and costs'!$J$6)/('eTable 2. Prgm effect and costs'!$M$6)*$C$20</f>
        <v>5.5887270526422039</v>
      </c>
    </row>
    <row r="33" spans="1:30" x14ac:dyDescent="0.2">
      <c r="A33" s="518"/>
      <c r="B33" s="193" t="s">
        <v>36</v>
      </c>
      <c r="C33" s="238">
        <f>'eTable1. Data inputs'!AC38</f>
        <v>6.3130354806880939</v>
      </c>
      <c r="D33" s="239">
        <f>'eTable1. Data inputs'!AF38</f>
        <v>4619.2175018105791</v>
      </c>
      <c r="E33" s="240">
        <f>'eTable1. Data inputs'!M38</f>
        <v>8934.1108718578744</v>
      </c>
      <c r="F33" s="240">
        <f>'eTable1. Data inputs'!N38</f>
        <v>9695.6650594359035</v>
      </c>
      <c r="G33" s="225">
        <f t="shared" si="12"/>
        <v>41268601.302402064</v>
      </c>
      <c r="H33" s="225">
        <f t="shared" si="13"/>
        <v>44786385.73423963</v>
      </c>
      <c r="I33" s="241">
        <f>'eTable1. Data inputs'!Y38</f>
        <v>0.11174691337670196</v>
      </c>
      <c r="J33" s="200">
        <f t="shared" si="14"/>
        <v>516.18329804297241</v>
      </c>
      <c r="K33" s="200">
        <f>J33*'eTable 2. Prgm effect and costs'!$L$6</f>
        <v>293.69049716238089</v>
      </c>
      <c r="L33" s="200">
        <f t="shared" si="3"/>
        <v>222.49280088059152</v>
      </c>
      <c r="M33" s="240">
        <f>'eTable1. Data inputs'!T38</f>
        <v>56002.354836617174</v>
      </c>
      <c r="N33" s="240">
        <f>'eTable1. Data inputs'!U38</f>
        <v>206621.38876768315</v>
      </c>
      <c r="O33" s="240">
        <f t="shared" si="4"/>
        <v>12460120.783507695</v>
      </c>
      <c r="P33" s="240">
        <f t="shared" si="5"/>
        <v>45971771.508759417</v>
      </c>
      <c r="Q33" s="225">
        <f t="shared" si="6"/>
        <v>28808480.518894367</v>
      </c>
      <c r="R33" s="225">
        <f t="shared" si="0"/>
        <v>-1185385.7745197862</v>
      </c>
      <c r="S33" s="225">
        <f t="shared" si="7"/>
        <v>129480.50635739643</v>
      </c>
      <c r="T33" s="225">
        <f t="shared" si="1"/>
        <v>-5327.7488971697767</v>
      </c>
      <c r="U33" s="242">
        <f t="shared" si="8"/>
        <v>0.30192738281106818</v>
      </c>
      <c r="V33" s="243">
        <f t="shared" si="8"/>
        <v>1.0264675471147373</v>
      </c>
      <c r="W33" s="222">
        <f t="shared" si="9"/>
        <v>2697.4527132839585</v>
      </c>
      <c r="X33" s="223" t="str">
        <f>IF(G33/M33/I33/'eTable 2. Prgm effect and costs'!$L$6/D33&gt;1,"&gt;100%",G33/M33/I33/'eTable 2. Prgm effect and costs'!$L$6/D33)</f>
        <v>&gt;100%</v>
      </c>
      <c r="Y33" s="223" t="str">
        <f t="shared" si="10"/>
        <v>&gt;100%</v>
      </c>
      <c r="Z33" s="224">
        <f>G33/M33/D33/('eTable 2. Prgm effect and costs'!$J$6)/('eTable 2. Prgm effect and costs'!$M$6)*$C$20</f>
        <v>20.909118682482969</v>
      </c>
      <c r="AA33" s="225">
        <f t="shared" si="11"/>
        <v>9952.2855312052343</v>
      </c>
      <c r="AB33" s="226">
        <f>IF(H33/N33/I33/'eTable 2. Prgm effect and costs'!$L$6/D33&gt;1,"&gt;100%",H33/N33/I33/'eTable 2. Prgm effect and costs'!$L$6/D33)</f>
        <v>0.73804160658093998</v>
      </c>
      <c r="AC33" s="223">
        <f t="shared" si="2"/>
        <v>0.41992022443398308</v>
      </c>
      <c r="AD33" s="227">
        <f>H33/N33/D33/('eTable 2. Prgm effect and costs'!$J$6)/('eTable 2. Prgm effect and costs'!$M$6)*$C$20</f>
        <v>6.1502533601117637</v>
      </c>
    </row>
    <row r="34" spans="1:30" x14ac:dyDescent="0.2">
      <c r="A34" s="518"/>
      <c r="B34" s="193" t="s">
        <v>37</v>
      </c>
      <c r="C34" s="238">
        <f>'eTable1. Data inputs'!AC39</f>
        <v>8.5991540827138273</v>
      </c>
      <c r="D34" s="239">
        <f>'eTable1. Data inputs'!AF39</f>
        <v>8769.7603833033863</v>
      </c>
      <c r="E34" s="240">
        <f>'eTable1. Data inputs'!M39</f>
        <v>7887.4287586754272</v>
      </c>
      <c r="F34" s="240">
        <f>'eTable1. Data inputs'!N39</f>
        <v>8559.7625237861284</v>
      </c>
      <c r="G34" s="225">
        <f t="shared" si="12"/>
        <v>69170860.253959566</v>
      </c>
      <c r="H34" s="225">
        <f t="shared" si="13"/>
        <v>75067066.2715846</v>
      </c>
      <c r="I34" s="241">
        <f>'eTable1. Data inputs'!Y39</f>
        <v>0.15221345251954738</v>
      </c>
      <c r="J34" s="200">
        <f t="shared" si="14"/>
        <v>1334.8755057117576</v>
      </c>
      <c r="K34" s="200">
        <f>J34*'eTable 2. Prgm effect and costs'!$L$6</f>
        <v>759.49813256013795</v>
      </c>
      <c r="L34" s="200">
        <f t="shared" si="3"/>
        <v>575.37737315161962</v>
      </c>
      <c r="M34" s="240">
        <f>'eTable1. Data inputs'!T39</f>
        <v>56405.342152439371</v>
      </c>
      <c r="N34" s="240">
        <f>'eTable1. Data inputs'!U39</f>
        <v>202962.19158772443</v>
      </c>
      <c r="O34" s="240">
        <f t="shared" si="4"/>
        <v>32454357.599388886</v>
      </c>
      <c r="P34" s="240">
        <f t="shared" si="5"/>
        <v>116779852.64484063</v>
      </c>
      <c r="Q34" s="225">
        <f t="shared" si="6"/>
        <v>36716502.654570684</v>
      </c>
      <c r="R34" s="225">
        <f t="shared" si="0"/>
        <v>-41712786.373256028</v>
      </c>
      <c r="S34" s="225">
        <f t="shared" si="7"/>
        <v>63812.906742329258</v>
      </c>
      <c r="T34" s="225">
        <f t="shared" si="1"/>
        <v>-72496.396833916078</v>
      </c>
      <c r="U34" s="242">
        <f t="shared" si="8"/>
        <v>0.46919118079829131</v>
      </c>
      <c r="V34" s="243">
        <f t="shared" si="8"/>
        <v>1.5556735922294291</v>
      </c>
      <c r="W34" s="222">
        <f t="shared" si="9"/>
        <v>3700.712012745325</v>
      </c>
      <c r="X34" s="223" t="str">
        <f>IF(G34/M34/I34/'eTable 2. Prgm effect and costs'!$L$6/D34&gt;1,"&gt;100%",G34/M34/I34/'eTable 2. Prgm effect and costs'!$L$6/D34)</f>
        <v>&gt;100%</v>
      </c>
      <c r="Y34" s="223">
        <f t="shared" si="10"/>
        <v>0.91867558555821505</v>
      </c>
      <c r="Z34" s="224">
        <f>G34/M34/D34/('eTable 2. Prgm effect and costs'!$J$6)/('eTable 2. Prgm effect and costs'!$M$6)*$C$20</f>
        <v>18.327612356402465</v>
      </c>
      <c r="AA34" s="225">
        <f t="shared" si="11"/>
        <v>13316.196514009211</v>
      </c>
      <c r="AB34" s="226">
        <f>IF(H34/N34/I34/'eTable 2. Prgm effect and costs'!$L$6/D34&gt;1,"&gt;100%",H34/N34/I34/'eTable 2. Prgm effect and costs'!$L$6/D34)</f>
        <v>0.48697603492136088</v>
      </c>
      <c r="AC34" s="223">
        <f t="shared" si="2"/>
        <v>0.27707257159318815</v>
      </c>
      <c r="AD34" s="227">
        <f>H34/N34/D34/('eTable 2. Prgm effect and costs'!$J$6)/('eTable 2. Prgm effect and costs'!$M$6)*$C$20</f>
        <v>5.5276081857187132</v>
      </c>
    </row>
    <row r="35" spans="1:30" x14ac:dyDescent="0.2">
      <c r="A35" s="518"/>
      <c r="B35" s="193" t="s">
        <v>38</v>
      </c>
      <c r="C35" s="238">
        <f>'eTable1. Data inputs'!AC40</f>
        <v>8.2194058388313262</v>
      </c>
      <c r="D35" s="239">
        <f>'eTable1. Data inputs'!AF40</f>
        <v>13772.307481601871</v>
      </c>
      <c r="E35" s="240">
        <f>'eTable1. Data inputs'!M40</f>
        <v>8733.8958346365907</v>
      </c>
      <c r="F35" s="240">
        <f>'eTable1. Data inputs'!N40</f>
        <v>9478.3834554125187</v>
      </c>
      <c r="G35" s="225">
        <f t="shared" si="12"/>
        <v>120285898.94689694</v>
      </c>
      <c r="H35" s="225">
        <f t="shared" si="13"/>
        <v>130539211.37646922</v>
      </c>
      <c r="I35" s="241">
        <f>'eTable1. Data inputs'!Y40</f>
        <v>0.14549153653413821</v>
      </c>
      <c r="J35" s="200">
        <f t="shared" si="14"/>
        <v>2003.7541771188635</v>
      </c>
      <c r="K35" s="200">
        <f>J35*'eTable 2. Prgm effect and costs'!$L$6</f>
        <v>1140.0670318090085</v>
      </c>
      <c r="L35" s="200">
        <f t="shared" si="3"/>
        <v>863.68714530985494</v>
      </c>
      <c r="M35" s="240">
        <f>'eTable1. Data inputs'!T40</f>
        <v>55973.386919211291</v>
      </c>
      <c r="N35" s="240">
        <f>'eTable1. Data inputs'!U40</f>
        <v>211053.67449527737</v>
      </c>
      <c r="O35" s="240">
        <f t="shared" si="4"/>
        <v>48343494.761577576</v>
      </c>
      <c r="P35" s="240">
        <f t="shared" si="5"/>
        <v>182284345.63198146</v>
      </c>
      <c r="Q35" s="225">
        <f t="shared" si="6"/>
        <v>71942404.185319364</v>
      </c>
      <c r="R35" s="225">
        <f t="shared" si="0"/>
        <v>-51745134.255512238</v>
      </c>
      <c r="S35" s="225">
        <f t="shared" si="7"/>
        <v>83296.833322104649</v>
      </c>
      <c r="T35" s="225">
        <f t="shared" si="1"/>
        <v>-59911.895802209998</v>
      </c>
      <c r="U35" s="242">
        <f t="shared" si="8"/>
        <v>0.40190492139830919</v>
      </c>
      <c r="V35" s="243">
        <f t="shared" si="8"/>
        <v>1.3963953337076749</v>
      </c>
      <c r="W35" s="222">
        <f t="shared" si="9"/>
        <v>3510.1957189206391</v>
      </c>
      <c r="X35" s="223" t="str">
        <f>IF(G35/M35/I35/'eTable 2. Prgm effect and costs'!$L$6/D35&gt;1,"&gt;100%",G35/M35/I35/'eTable 2. Prgm effect and costs'!$L$6/D35)</f>
        <v>&gt;100%</v>
      </c>
      <c r="Y35" s="223" t="str">
        <f t="shared" si="10"/>
        <v>&gt;100%</v>
      </c>
      <c r="Z35" s="224">
        <f>G35/M35/D35/('eTable 2. Prgm effect and costs'!$J$6)/('eTable 2. Prgm effect and costs'!$M$6)*$C$20</f>
        <v>20.451120156066608</v>
      </c>
      <c r="AA35" s="225">
        <f t="shared" si="11"/>
        <v>13235.57042823007</v>
      </c>
      <c r="AB35" s="226">
        <f>IF(H35/N35/I35/'eTable 2. Prgm effect and costs'!$L$6/D35&gt;1,"&gt;100%",H35/N35/I35/'eTable 2. Prgm effect and costs'!$L$6/D35)</f>
        <v>0.54252240700651788</v>
      </c>
      <c r="AC35" s="223">
        <f t="shared" si="2"/>
        <v>0.3086765419175016</v>
      </c>
      <c r="AD35" s="227">
        <f>H35/N35/D35/('eTable 2. Prgm effect and costs'!$J$6)/('eTable 2. Prgm effect and costs'!$M$6)*$C$20</f>
        <v>5.8861596285969817</v>
      </c>
    </row>
    <row r="36" spans="1:30" x14ac:dyDescent="0.2">
      <c r="A36" s="518"/>
      <c r="B36" s="193" t="s">
        <v>57</v>
      </c>
      <c r="C36" s="238">
        <f>'eTable1. Data inputs'!AC41</f>
        <v>3.0318454422732204</v>
      </c>
      <c r="D36" s="239">
        <f>'eTable1. Data inputs'!AF41</f>
        <v>2942.1234207367629</v>
      </c>
      <c r="E36" s="240">
        <f>'eTable1. Data inputs'!M41</f>
        <v>9128.3121975615613</v>
      </c>
      <c r="F36" s="240">
        <f>'eTable1. Data inputs'!N41</f>
        <v>9906.4203360524589</v>
      </c>
      <c r="G36" s="225">
        <f t="shared" si="12"/>
        <v>26856621.10824294</v>
      </c>
      <c r="H36" s="225">
        <f t="shared" si="13"/>
        <v>29145911.286362894</v>
      </c>
      <c r="I36" s="241">
        <f>'eTable1. Data inputs'!Y41</f>
        <v>5.366663486141638E-2</v>
      </c>
      <c r="J36" s="200">
        <f t="shared" si="14"/>
        <v>157.89386333790117</v>
      </c>
      <c r="K36" s="200">
        <f>J36*'eTable 2. Prgm effect and costs'!$L$6</f>
        <v>89.836163623288599</v>
      </c>
      <c r="L36" s="200">
        <f t="shared" si="3"/>
        <v>68.057699714612568</v>
      </c>
      <c r="M36" s="240">
        <f>'eTable1. Data inputs'!T41</f>
        <v>60014.055473662447</v>
      </c>
      <c r="N36" s="240">
        <f>'eTable1. Data inputs'!U41</f>
        <v>231080.77785525855</v>
      </c>
      <c r="O36" s="240">
        <f t="shared" si="4"/>
        <v>4084418.5660826196</v>
      </c>
      <c r="P36" s="240">
        <f t="shared" si="5"/>
        <v>15726826.18909228</v>
      </c>
      <c r="Q36" s="225">
        <f t="shared" si="6"/>
        <v>22772202.542160321</v>
      </c>
      <c r="R36" s="225">
        <f t="shared" si="0"/>
        <v>13419085.097270614</v>
      </c>
      <c r="S36" s="225">
        <f t="shared" si="7"/>
        <v>334601.41376583924</v>
      </c>
      <c r="T36" s="225">
        <f t="shared" si="1"/>
        <v>197172.18115718098</v>
      </c>
      <c r="U36" s="242">
        <f t="shared" si="8"/>
        <v>0.15208236917148948</v>
      </c>
      <c r="V36" s="243">
        <f t="shared" si="8"/>
        <v>0.53958944822736488</v>
      </c>
      <c r="W36" s="222">
        <f t="shared" si="9"/>
        <v>1388.2553455421678</v>
      </c>
      <c r="X36" s="223" t="str">
        <f>IF(G36/M36/I36/'eTable 2. Prgm effect and costs'!$L$6/D36&gt;1,"&gt;100%",G36/M36/I36/'eTable 2. Prgm effect and costs'!$L$6/D36)</f>
        <v>&gt;100%</v>
      </c>
      <c r="Y36" s="223" t="str">
        <f t="shared" si="10"/>
        <v>&gt;100%</v>
      </c>
      <c r="Z36" s="224">
        <f>G36/M36/D36/('eTable 2. Prgm effect and costs'!$J$6)/('eTable 2. Prgm effect and costs'!$M$6)*$C$20</f>
        <v>19.935548471463402</v>
      </c>
      <c r="AA36" s="225">
        <f t="shared" si="11"/>
        <v>5345.3998830388928</v>
      </c>
      <c r="AB36" s="226" t="str">
        <f>IF(H36/N36/I36/'eTable 2. Prgm effect and costs'!$L$6/D36&gt;1,"&gt;100%",H36/N36/I36/'eTable 2. Prgm effect and costs'!$L$6/D36)</f>
        <v>&gt;100%</v>
      </c>
      <c r="AC36" s="223">
        <f t="shared" si="2"/>
        <v>0.79881933231762758</v>
      </c>
      <c r="AD36" s="227">
        <f>H36/N36/D36/('eTable 2. Prgm effect and costs'!$J$6)/('eTable 2. Prgm effect and costs'!$M$6)*$C$20</f>
        <v>5.6188004643776921</v>
      </c>
    </row>
    <row r="37" spans="1:30" x14ac:dyDescent="0.2">
      <c r="A37" s="518"/>
      <c r="B37" s="193" t="s">
        <v>58</v>
      </c>
      <c r="C37" s="238">
        <f>'eTable1. Data inputs'!AC42</f>
        <v>4.6931013388443894</v>
      </c>
      <c r="D37" s="239">
        <f>'eTable1. Data inputs'!AF42</f>
        <v>28054.778596240925</v>
      </c>
      <c r="E37" s="240">
        <f>'eTable1. Data inputs'!M42</f>
        <v>9705.9499385679628</v>
      </c>
      <c r="F37" s="240">
        <f>'eTable1. Data inputs'!N42</f>
        <v>10533.296601952503</v>
      </c>
      <c r="G37" s="225">
        <f t="shared" si="12"/>
        <v>272298276.59272242</v>
      </c>
      <c r="H37" s="225">
        <f t="shared" si="13"/>
        <v>295509304.05631435</v>
      </c>
      <c r="I37" s="241">
        <f>'eTable1. Data inputs'!Y42</f>
        <v>8.3072491891454769E-2</v>
      </c>
      <c r="J37" s="200">
        <f t="shared" si="14"/>
        <v>2330.5803674527829</v>
      </c>
      <c r="K37" s="200">
        <f>J37*'eTable 2. Prgm effect and costs'!$L$6</f>
        <v>1326.0198642403766</v>
      </c>
      <c r="L37" s="200">
        <f t="shared" si="3"/>
        <v>1004.5605032124063</v>
      </c>
      <c r="M37" s="240">
        <f>'eTable1. Data inputs'!T42</f>
        <v>72328.457686450463</v>
      </c>
      <c r="N37" s="240">
        <f>'eTable1. Data inputs'!U42</f>
        <v>247777.62471098211</v>
      </c>
      <c r="O37" s="240">
        <f t="shared" si="4"/>
        <v>72658311.850077912</v>
      </c>
      <c r="P37" s="240">
        <f t="shared" si="5"/>
        <v>248907615.36443895</v>
      </c>
      <c r="Q37" s="225">
        <f t="shared" si="6"/>
        <v>199639964.74264449</v>
      </c>
      <c r="R37" s="225">
        <f t="shared" si="0"/>
        <v>46601688.691875398</v>
      </c>
      <c r="S37" s="225">
        <f t="shared" si="7"/>
        <v>198733.63934201206</v>
      </c>
      <c r="T37" s="225">
        <f t="shared" si="1"/>
        <v>46390.126371534083</v>
      </c>
      <c r="U37" s="242">
        <f t="shared" si="8"/>
        <v>0.26683353548635647</v>
      </c>
      <c r="V37" s="243">
        <f t="shared" si="8"/>
        <v>0.84230043503809726</v>
      </c>
      <c r="W37" s="222">
        <f t="shared" si="9"/>
        <v>2589.8729373616743</v>
      </c>
      <c r="X37" s="223" t="str">
        <f>IF(G37/M37/I37/'eTable 2. Prgm effect and costs'!$L$6/D37&gt;1,"&gt;100%",G37/M37/I37/'eTable 2. Prgm effect and costs'!$L$6/D37)</f>
        <v>&gt;100%</v>
      </c>
      <c r="Y37" s="223" t="str">
        <f t="shared" si="10"/>
        <v>&gt;100%</v>
      </c>
      <c r="Z37" s="224">
        <f>G37/M37/D37/('eTable 2. Prgm effect and costs'!$J$6)/('eTable 2. Prgm effect and costs'!$M$6)*$C$20</f>
        <v>17.588124110000976</v>
      </c>
      <c r="AA37" s="225">
        <f t="shared" si="11"/>
        <v>8872.2003102099061</v>
      </c>
      <c r="AB37" s="226">
        <f>IF(H37/N37/I37/'eTable 2. Prgm effect and costs'!$L$6/D37&gt;1,"&gt;100%",H37/N37/I37/'eTable 2. Prgm effect and costs'!$L$6/D37)</f>
        <v>0.89941275827726752</v>
      </c>
      <c r="AC37" s="223">
        <f t="shared" si="2"/>
        <v>0.51173484522672119</v>
      </c>
      <c r="AD37" s="227">
        <f>H37/N37/D37/('eTable 2. Prgm effect and costs'!$J$6)/('eTable 2. Prgm effect and costs'!$M$6)*$C$20</f>
        <v>5.5717664904590949</v>
      </c>
    </row>
    <row r="38" spans="1:30" x14ac:dyDescent="0.2">
      <c r="A38" s="518"/>
      <c r="B38" s="193" t="s">
        <v>56</v>
      </c>
      <c r="C38" s="238">
        <f>'eTable1. Data inputs'!AC43</f>
        <v>12.865981006423139</v>
      </c>
      <c r="D38" s="239">
        <f>'eTable1. Data inputs'!AF43</f>
        <v>13366.626106194692</v>
      </c>
      <c r="E38" s="240">
        <f>'eTable1. Data inputs'!M43</f>
        <v>8394.4190365851155</v>
      </c>
      <c r="F38" s="240">
        <f>'eTable1. Data inputs'!N43</f>
        <v>9109.9692531974051</v>
      </c>
      <c r="G38" s="225">
        <f t="shared" si="12"/>
        <v>112205060.64075629</v>
      </c>
      <c r="H38" s="225">
        <f t="shared" si="13"/>
        <v>121769552.84641939</v>
      </c>
      <c r="I38" s="241">
        <f>'eTable1. Data inputs'!Y43</f>
        <v>0.22774046960913841</v>
      </c>
      <c r="J38" s="200">
        <f t="shared" si="14"/>
        <v>3044.1217065145484</v>
      </c>
      <c r="K38" s="200">
        <f>J38*'eTable 2. Prgm effect and costs'!$L$6</f>
        <v>1732.0002812927603</v>
      </c>
      <c r="L38" s="200">
        <f t="shared" si="3"/>
        <v>1312.1214252217881</v>
      </c>
      <c r="M38" s="240">
        <f>'eTable1. Data inputs'!T43</f>
        <v>54345.546371741912</v>
      </c>
      <c r="N38" s="240">
        <f>'eTable1. Data inputs'!U43</f>
        <v>198532.11704504845</v>
      </c>
      <c r="O38" s="240">
        <f t="shared" si="4"/>
        <v>71307955.759746775</v>
      </c>
      <c r="P38" s="240">
        <f t="shared" si="5"/>
        <v>260498244.36944783</v>
      </c>
      <c r="Q38" s="225">
        <f t="shared" si="6"/>
        <v>40897104.881009519</v>
      </c>
      <c r="R38" s="225">
        <f t="shared" si="0"/>
        <v>-138728691.52302843</v>
      </c>
      <c r="S38" s="225">
        <f t="shared" si="7"/>
        <v>31168.689189033459</v>
      </c>
      <c r="T38" s="225">
        <f t="shared" si="1"/>
        <v>-105728.54680699929</v>
      </c>
      <c r="U38" s="242">
        <f t="shared" si="8"/>
        <v>0.63551461362381323</v>
      </c>
      <c r="V38" s="243">
        <f t="shared" si="8"/>
        <v>2.1392724066088884</v>
      </c>
      <c r="W38" s="222">
        <f t="shared" si="9"/>
        <v>5334.775970631772</v>
      </c>
      <c r="X38" s="223" t="str">
        <f>IF(G38/M38/I38/'eTable 2. Prgm effect and costs'!$L$6/D38&gt;1,"&gt;100%",G38/M38/I38/'eTable 2. Prgm effect and costs'!$L$6/D38)</f>
        <v>&gt;100%</v>
      </c>
      <c r="Y38" s="223">
        <f t="shared" si="10"/>
        <v>0.6782448011711143</v>
      </c>
      <c r="Z38" s="224">
        <f>G38/M38/D38/('eTable 2. Prgm effect and costs'!$J$6)/('eTable 2. Prgm effect and costs'!$M$6)*$C$20</f>
        <v>20.244980572608881</v>
      </c>
      <c r="AA38" s="225">
        <f t="shared" si="11"/>
        <v>19488.705848420592</v>
      </c>
      <c r="AB38" s="226">
        <f>IF(H38/N38/I38/'eTable 2. Prgm effect and costs'!$L$6/D38&gt;1,"&gt;100%",H38/N38/I38/'eTable 2. Prgm effect and costs'!$L$6/D38)</f>
        <v>0.35412776569985516</v>
      </c>
      <c r="AC38" s="223">
        <f t="shared" si="2"/>
        <v>0.20148648738095204</v>
      </c>
      <c r="AD38" s="227">
        <f>H38/N38/D38/('eTable 2. Prgm effect and costs'!$J$6)/('eTable 2. Prgm effect and costs'!$M$6)*$C$20</f>
        <v>6.0141854616906487</v>
      </c>
    </row>
    <row r="39" spans="1:30" x14ac:dyDescent="0.2">
      <c r="A39" s="518"/>
      <c r="B39" s="193" t="s">
        <v>55</v>
      </c>
      <c r="C39" s="238">
        <f>'eTable1. Data inputs'!AC44</f>
        <v>15.230746589131638</v>
      </c>
      <c r="D39" s="239">
        <f>'eTable1. Data inputs'!AF44</f>
        <v>80251.544421360464</v>
      </c>
      <c r="E39" s="240">
        <f>'eTable1. Data inputs'!M44</f>
        <v>9928.1100711543786</v>
      </c>
      <c r="F39" s="240">
        <f>'eTable1. Data inputs'!N44</f>
        <v>10774.393927250172</v>
      </c>
      <c r="G39" s="225">
        <f t="shared" si="12"/>
        <v>796746166.39540184</v>
      </c>
      <c r="H39" s="225">
        <f t="shared" si="13"/>
        <v>864661752.86595356</v>
      </c>
      <c r="I39" s="241">
        <f>'eTable1. Data inputs'!Y44</f>
        <v>0.26959913736659097</v>
      </c>
      <c r="J39" s="200">
        <f t="shared" si="14"/>
        <v>21635.747148335438</v>
      </c>
      <c r="K39" s="200">
        <f>J39*'eTable 2. Prgm effect and costs'!$L$6</f>
        <v>12309.994067156371</v>
      </c>
      <c r="L39" s="200">
        <f t="shared" si="3"/>
        <v>9325.7530811790675</v>
      </c>
      <c r="M39" s="240">
        <f>'eTable1. Data inputs'!T44</f>
        <v>76351.718493217952</v>
      </c>
      <c r="N39" s="240">
        <f>'eTable1. Data inputs'!U44</f>
        <v>252117.25816153677</v>
      </c>
      <c r="O39" s="240">
        <f t="shared" si="4"/>
        <v>712037273.99144411</v>
      </c>
      <c r="P39" s="240">
        <f t="shared" si="5"/>
        <v>2351183297.1183701</v>
      </c>
      <c r="Q39" s="225">
        <f t="shared" si="6"/>
        <v>84708892.403957725</v>
      </c>
      <c r="R39" s="225">
        <f t="shared" si="0"/>
        <v>-1486521544.2524166</v>
      </c>
      <c r="S39" s="225">
        <f t="shared" si="7"/>
        <v>9083.3299645166953</v>
      </c>
      <c r="T39" s="225">
        <f t="shared" si="1"/>
        <v>-159399.62502893907</v>
      </c>
      <c r="U39" s="242">
        <f t="shared" si="8"/>
        <v>0.89368145593069703</v>
      </c>
      <c r="V39" s="243">
        <f t="shared" si="8"/>
        <v>2.7191942853090074</v>
      </c>
      <c r="W39" s="222">
        <f t="shared" si="9"/>
        <v>8872.5678630294606</v>
      </c>
      <c r="X39" s="223">
        <f>IF(G39/M39/I39/'eTable 2. Prgm effect and costs'!$L$6/D39&gt;1,"&gt;100%",G39/M39/I39/'eTable 2. Prgm effect and costs'!$L$6/D39)</f>
        <v>0.84770222381620708</v>
      </c>
      <c r="Y39" s="223">
        <f t="shared" si="10"/>
        <v>0.48231333424025574</v>
      </c>
      <c r="Z39" s="224">
        <f>G39/M39/D39/('eTable 2. Prgm effect and costs'!$J$6)/('eTable 2. Prgm effect and costs'!$M$6)*$C$20</f>
        <v>17.042701835264161</v>
      </c>
      <c r="AA39" s="225">
        <f t="shared" si="11"/>
        <v>29297.670394646739</v>
      </c>
      <c r="AB39" s="226">
        <f>IF(H39/N39/I39/'eTable 2. Prgm effect and costs'!$L$6/D39&gt;1,"&gt;100%",H39/N39/I39/'eTable 2. Prgm effect and costs'!$L$6/D39)</f>
        <v>0.27860302651734475</v>
      </c>
      <c r="AC39" s="223">
        <f t="shared" si="2"/>
        <v>0.15851551508745476</v>
      </c>
      <c r="AD39" s="227">
        <f>H39/N39/D39/('eTable 2. Prgm effect and costs'!$J$6)/('eTable 2. Prgm effect and costs'!$M$6)*$C$20</f>
        <v>5.6011983665230556</v>
      </c>
    </row>
    <row r="40" spans="1:30" x14ac:dyDescent="0.2">
      <c r="A40" s="518"/>
      <c r="B40" s="193" t="s">
        <v>54</v>
      </c>
      <c r="C40" s="238">
        <f>'eTable1. Data inputs'!AC45</f>
        <v>8.6948532226697104</v>
      </c>
      <c r="D40" s="239">
        <f>'eTable1. Data inputs'!AF45</f>
        <v>52772.231196589833</v>
      </c>
      <c r="E40" s="240">
        <f>'eTable1. Data inputs'!M45</f>
        <v>7868.0380768738796</v>
      </c>
      <c r="F40" s="240">
        <f>'eTable1. Data inputs'!N45</f>
        <v>8538.7189573116939</v>
      </c>
      <c r="G40" s="225">
        <f t="shared" si="12"/>
        <v>415213924.4563604</v>
      </c>
      <c r="H40" s="225">
        <f t="shared" si="13"/>
        <v>450607250.93795717</v>
      </c>
      <c r="I40" s="241">
        <f>'eTable1. Data inputs'!Y45</f>
        <v>0.15390742106060637</v>
      </c>
      <c r="J40" s="200">
        <f t="shared" si="14"/>
        <v>8122.0380070812189</v>
      </c>
      <c r="K40" s="200">
        <f>J40*'eTable 2. Prgm effect and costs'!$L$6</f>
        <v>4621.1595557531073</v>
      </c>
      <c r="L40" s="200">
        <f t="shared" si="3"/>
        <v>3500.8784513281116</v>
      </c>
      <c r="M40" s="240">
        <f>'eTable1. Data inputs'!T45</f>
        <v>55999.075345033445</v>
      </c>
      <c r="N40" s="240">
        <f>'eTable1. Data inputs'!U45</f>
        <v>197965.39481946925</v>
      </c>
      <c r="O40" s="240">
        <f t="shared" si="4"/>
        <v>196045956.16972694</v>
      </c>
      <c r="P40" s="240">
        <f t="shared" si="5"/>
        <v>693052784.83214164</v>
      </c>
      <c r="Q40" s="225">
        <f t="shared" si="6"/>
        <v>219167968.28663346</v>
      </c>
      <c r="R40" s="225">
        <f t="shared" si="0"/>
        <v>-242445533.89418447</v>
      </c>
      <c r="S40" s="225">
        <f t="shared" si="7"/>
        <v>62603.706850630231</v>
      </c>
      <c r="T40" s="225">
        <f t="shared" si="1"/>
        <v>-69252.771058706436</v>
      </c>
      <c r="U40" s="242">
        <f t="shared" si="8"/>
        <v>0.47215650685706151</v>
      </c>
      <c r="V40" s="243">
        <f t="shared" si="8"/>
        <v>1.5380417944662992</v>
      </c>
      <c r="W40" s="222">
        <f t="shared" si="9"/>
        <v>3714.9453741951224</v>
      </c>
      <c r="X40" s="223" t="str">
        <f>IF(G40/M40/I40/'eTable 2. Prgm effect and costs'!$L$6/D40&gt;1,"&gt;100%",G40/M40/I40/'eTable 2. Prgm effect and costs'!$L$6/D40)</f>
        <v>&gt;100%</v>
      </c>
      <c r="Y40" s="223">
        <f t="shared" si="10"/>
        <v>0.91290594643676093</v>
      </c>
      <c r="Z40" s="224">
        <f>G40/M40/D40/('eTable 2. Prgm effect and costs'!$J$6)/('eTable 2. Prgm effect and costs'!$M$6)*$C$20</f>
        <v>18.41519304805843</v>
      </c>
      <c r="AA40" s="225">
        <f t="shared" si="11"/>
        <v>13132.906627547085</v>
      </c>
      <c r="AB40" s="226">
        <f>IF(H40/N40/I40/'eTable 2. Prgm effect and costs'!$L$6/D40&gt;1,"&gt;100%",H40/N40/I40/'eTable 2. Prgm effect and costs'!$L$6/D40)</f>
        <v>0.49255862896667019</v>
      </c>
      <c r="AC40" s="223">
        <f t="shared" si="2"/>
        <v>0.28024887510172614</v>
      </c>
      <c r="AD40" s="227">
        <f>H40/N40/D40/('eTable 2. Prgm effect and costs'!$J$6)/('eTable 2. Prgm effect and costs'!$M$6)*$C$20</f>
        <v>5.6531969768005075</v>
      </c>
    </row>
    <row r="41" spans="1:30" x14ac:dyDescent="0.2">
      <c r="A41" s="518"/>
      <c r="B41" s="193" t="s">
        <v>53</v>
      </c>
      <c r="C41" s="238">
        <f>'eTable1. Data inputs'!AC46</f>
        <v>9.324596774193548</v>
      </c>
      <c r="D41" s="239">
        <f>'eTable1. Data inputs'!AF46</f>
        <v>2582.1291936978682</v>
      </c>
      <c r="E41" s="240">
        <f>'eTable1. Data inputs'!M46</f>
        <v>8764.0696834753617</v>
      </c>
      <c r="F41" s="240">
        <f>'eTable1. Data inputs'!N46</f>
        <v>9511.1293588483386</v>
      </c>
      <c r="G41" s="225">
        <f t="shared" si="12"/>
        <v>22629960.185304169</v>
      </c>
      <c r="H41" s="225">
        <f t="shared" si="13"/>
        <v>24558964.782519184</v>
      </c>
      <c r="I41" s="241">
        <f>'eTable1. Data inputs'!Y46</f>
        <v>0.16505449893098145</v>
      </c>
      <c r="J41" s="200">
        <f t="shared" si="14"/>
        <v>426.19204024086082</v>
      </c>
      <c r="K41" s="200">
        <f>J41*'eTable 2. Prgm effect and costs'!$L$6</f>
        <v>242.48857461980015</v>
      </c>
      <c r="L41" s="200">
        <f t="shared" si="3"/>
        <v>183.70346562106067</v>
      </c>
      <c r="M41" s="240">
        <f>'eTable1. Data inputs'!T46</f>
        <v>71542.551121025026</v>
      </c>
      <c r="N41" s="240">
        <f>'eTable1. Data inputs'!U46</f>
        <v>261536.06979708653</v>
      </c>
      <c r="O41" s="240">
        <f t="shared" si="4"/>
        <v>13142614.580304196</v>
      </c>
      <c r="P41" s="240">
        <f t="shared" si="5"/>
        <v>48045082.406636409</v>
      </c>
      <c r="Q41" s="225">
        <f t="shared" si="6"/>
        <v>9487345.6049999725</v>
      </c>
      <c r="R41" s="225">
        <f t="shared" si="0"/>
        <v>-23486117.624117225</v>
      </c>
      <c r="S41" s="225">
        <f t="shared" si="7"/>
        <v>51644.89179845008</v>
      </c>
      <c r="T41" s="225">
        <f t="shared" si="1"/>
        <v>-127847.98340475434</v>
      </c>
      <c r="U41" s="242">
        <f t="shared" si="8"/>
        <v>0.58076171909657059</v>
      </c>
      <c r="V41" s="243">
        <f t="shared" si="8"/>
        <v>1.9563154567831946</v>
      </c>
      <c r="W41" s="222">
        <f t="shared" si="9"/>
        <v>5089.8361756572885</v>
      </c>
      <c r="X41" s="223" t="str">
        <f>IF(G41/M41/I41/'eTable 2. Prgm effect and costs'!$L$6/D41&gt;1,"&gt;100%",G41/M41/I41/'eTable 2. Prgm effect and costs'!$L$6/D41)</f>
        <v>&gt;100%</v>
      </c>
      <c r="Y41" s="223">
        <f t="shared" si="10"/>
        <v>0.74218817905067025</v>
      </c>
      <c r="Z41" s="224">
        <f>G41/M41/D41/('eTable 2. Prgm effect and costs'!$J$6)/('eTable 2. Prgm effect and costs'!$M$6)*$C$20</f>
        <v>16.055804760511478</v>
      </c>
      <c r="AA41" s="225">
        <f t="shared" si="11"/>
        <v>18606.769376179443</v>
      </c>
      <c r="AB41" s="226">
        <f>IF(H41/N41/I41/'eTable 2. Prgm effect and costs'!$L$6/D41&gt;1,"&gt;100%",H41/N41/I41/'eTable 2. Prgm effect and costs'!$L$6/D41)</f>
        <v>0.38724621581299229</v>
      </c>
      <c r="AC41" s="223">
        <f t="shared" si="2"/>
        <v>0.22032974347980591</v>
      </c>
      <c r="AD41" s="227">
        <f>H41/N41/D41/('eTable 2. Prgm effect and costs'!$J$6)/('eTable 2. Prgm effect and costs'!$M$6)*$C$20</f>
        <v>4.7664075555208019</v>
      </c>
    </row>
    <row r="42" spans="1:30" x14ac:dyDescent="0.2">
      <c r="A42" s="518"/>
      <c r="B42" s="193" t="s">
        <v>39</v>
      </c>
      <c r="C42" s="238">
        <f>'eTable1. Data inputs'!AC47</f>
        <v>10.401421978013683</v>
      </c>
      <c r="D42" s="239">
        <f>'eTable1. Data inputs'!AF47</f>
        <v>54768.349014078492</v>
      </c>
      <c r="E42" s="240">
        <f>'eTable1. Data inputs'!M47</f>
        <v>7585.2253432927828</v>
      </c>
      <c r="F42" s="240">
        <f>'eTable1. Data inputs'!N47</f>
        <v>8231.7989315055256</v>
      </c>
      <c r="G42" s="225">
        <f t="shared" si="12"/>
        <v>415430268.9518925</v>
      </c>
      <c r="H42" s="225">
        <f t="shared" si="13"/>
        <v>450842036.89441305</v>
      </c>
      <c r="I42" s="241">
        <f>'eTable1. Data inputs'!Y47</f>
        <v>0.18411536008743143</v>
      </c>
      <c r="J42" s="200">
        <f t="shared" si="14"/>
        <v>10083.694300121182</v>
      </c>
      <c r="K42" s="200">
        <f>J42*'eTable 2. Prgm effect and costs'!$L$6</f>
        <v>5737.2743431723966</v>
      </c>
      <c r="L42" s="200">
        <f t="shared" si="3"/>
        <v>4346.4199569487855</v>
      </c>
      <c r="M42" s="240">
        <f>'eTable1. Data inputs'!T47</f>
        <v>57231.433479522813</v>
      </c>
      <c r="N42" s="240">
        <f>'eTable1. Data inputs'!U47</f>
        <v>202293.78580352355</v>
      </c>
      <c r="O42" s="240">
        <f t="shared" si="4"/>
        <v>248751844.64018482</v>
      </c>
      <c r="P42" s="240">
        <f t="shared" si="5"/>
        <v>879253747.78315771</v>
      </c>
      <c r="Q42" s="225">
        <f t="shared" si="6"/>
        <v>166678424.31170768</v>
      </c>
      <c r="R42" s="225">
        <f t="shared" si="0"/>
        <v>-428411710.88874465</v>
      </c>
      <c r="S42" s="225">
        <f t="shared" si="7"/>
        <v>38348.439856860263</v>
      </c>
      <c r="T42" s="225">
        <f t="shared" si="1"/>
        <v>-98566.570909427814</v>
      </c>
      <c r="U42" s="242">
        <f t="shared" si="8"/>
        <v>0.59878122330318373</v>
      </c>
      <c r="V42" s="243">
        <f t="shared" si="8"/>
        <v>1.9502479268344679</v>
      </c>
      <c r="W42" s="222">
        <f t="shared" si="9"/>
        <v>4541.8905100871643</v>
      </c>
      <c r="X42" s="223" t="str">
        <f>IF(G42/M42/I42/'eTable 2. Prgm effect and costs'!$L$6/D42&gt;1,"&gt;100%",G42/M42/I42/'eTable 2. Prgm effect and costs'!$L$6/D42)</f>
        <v>&gt;100%</v>
      </c>
      <c r="Y42" s="223">
        <f t="shared" si="10"/>
        <v>0.71985303811100454</v>
      </c>
      <c r="Z42" s="224">
        <f>G42/M42/D42/('eTable 2. Prgm effect and costs'!$J$6)/('eTable 2. Prgm effect and costs'!$M$6)*$C$20</f>
        <v>17.370988890790724</v>
      </c>
      <c r="AA42" s="225">
        <f t="shared" si="11"/>
        <v>16054.048800286839</v>
      </c>
      <c r="AB42" s="226">
        <f>IF(H42/N42/I42/'eTable 2. Prgm effect and costs'!$L$6/D42&gt;1,"&gt;100%",H42/N42/I42/'eTable 2. Prgm effect and costs'!$L$6/D42)</f>
        <v>0.38845100007639111</v>
      </c>
      <c r="AC42" s="223">
        <f t="shared" si="2"/>
        <v>0.22101522418139496</v>
      </c>
      <c r="AD42" s="227">
        <f>H42/N42/D42/('eTable 2. Prgm effect and costs'!$J$6)/('eTable 2. Prgm effect and costs'!$M$6)*$C$20</f>
        <v>5.3333844558402816</v>
      </c>
    </row>
    <row r="43" spans="1:30" x14ac:dyDescent="0.2">
      <c r="A43" s="518"/>
      <c r="B43" s="193" t="s">
        <v>40</v>
      </c>
      <c r="C43" s="238">
        <f>'eTable1. Data inputs'!AC48</f>
        <v>12.222460394476609</v>
      </c>
      <c r="D43" s="239">
        <f>'eTable1. Data inputs'!AF48</f>
        <v>22284.61810728455</v>
      </c>
      <c r="E43" s="240">
        <f>'eTable1. Data inputs'!M48</f>
        <v>7972.0952284887817</v>
      </c>
      <c r="F43" s="240">
        <f>'eTable1. Data inputs'!N48</f>
        <v>8651.6460637207983</v>
      </c>
      <c r="G43" s="225">
        <f t="shared" si="12"/>
        <v>177655097.68177786</v>
      </c>
      <c r="H43" s="225">
        <f t="shared" si="13"/>
        <v>192798628.52940962</v>
      </c>
      <c r="I43" s="241">
        <f>'eTable1. Data inputs'!Y48</f>
        <v>0.21634952427083134</v>
      </c>
      <c r="J43" s="200">
        <f t="shared" si="14"/>
        <v>4821.2665260681661</v>
      </c>
      <c r="K43" s="200">
        <f>J43*'eTable 2. Prgm effect and costs'!$L$6</f>
        <v>2743.134402762922</v>
      </c>
      <c r="L43" s="200">
        <f t="shared" si="3"/>
        <v>2078.132123305244</v>
      </c>
      <c r="M43" s="240">
        <f>'eTable1. Data inputs'!T48</f>
        <v>59703.607070507118</v>
      </c>
      <c r="N43" s="240">
        <f>'eTable1. Data inputs'!U48</f>
        <v>222008.10673431095</v>
      </c>
      <c r="O43" s="240">
        <f t="shared" si="4"/>
        <v>124071983.73041494</v>
      </c>
      <c r="P43" s="240">
        <f t="shared" si="5"/>
        <v>461362178.23875087</v>
      </c>
      <c r="Q43" s="225">
        <f t="shared" si="6"/>
        <v>53583113.951362923</v>
      </c>
      <c r="R43" s="225">
        <f t="shared" si="0"/>
        <v>-268563549.70934129</v>
      </c>
      <c r="S43" s="225">
        <f t="shared" si="7"/>
        <v>25784.267203444037</v>
      </c>
      <c r="T43" s="225">
        <f t="shared" si="1"/>
        <v>-129233.14485038334</v>
      </c>
      <c r="U43" s="242">
        <f t="shared" si="8"/>
        <v>0.69838684816495999</v>
      </c>
      <c r="V43" s="243">
        <f t="shared" si="8"/>
        <v>2.3929743782818167</v>
      </c>
      <c r="W43" s="222">
        <f t="shared" si="9"/>
        <v>5567.6064598951971</v>
      </c>
      <c r="X43" s="223" t="str">
        <f>IF(G43/M43/I43/'eTable 2. Prgm effect and costs'!$L$6/D43&gt;1,"&gt;100%",G43/M43/I43/'eTable 2. Prgm effect and costs'!$L$6/D43)</f>
        <v>&gt;100%</v>
      </c>
      <c r="Y43" s="223">
        <f t="shared" si="10"/>
        <v>0.61718585321470676</v>
      </c>
      <c r="Z43" s="224">
        <f>G43/M43/D43/('eTable 2. Prgm effect and costs'!$J$6)/('eTable 2. Prgm effect and costs'!$M$6)*$C$20</f>
        <v>17.500988780919378</v>
      </c>
      <c r="AA43" s="225">
        <f t="shared" si="11"/>
        <v>20703.167360446605</v>
      </c>
      <c r="AB43" s="226">
        <f>IF(H43/N43/I43/'eTable 2. Prgm effect and costs'!$L$6/D43&gt;1,"&gt;100%",H43/N43/I43/'eTable 2. Prgm effect and costs'!$L$6/D43)</f>
        <v>0.31658331340751994</v>
      </c>
      <c r="AC43" s="223">
        <f t="shared" si="2"/>
        <v>0.1801249886628993</v>
      </c>
      <c r="AD43" s="227">
        <f>H43/N43/D43/('eTable 2. Prgm effect and costs'!$J$6)/('eTable 2. Prgm effect and costs'!$M$6)*$C$20</f>
        <v>5.1076436527717775</v>
      </c>
    </row>
    <row r="44" spans="1:30" x14ac:dyDescent="0.2">
      <c r="A44" s="518"/>
      <c r="B44" s="193" t="s">
        <v>8</v>
      </c>
      <c r="C44" s="238">
        <f>'eTable1. Data inputs'!AC49</f>
        <v>11.986856435239492</v>
      </c>
      <c r="D44" s="239">
        <f>'eTable1. Data inputs'!AF49</f>
        <v>17631.600646714174</v>
      </c>
      <c r="E44" s="240">
        <f>'eTable1. Data inputs'!M49</f>
        <v>8467.460950396262</v>
      </c>
      <c r="F44" s="240">
        <f>'eTable1. Data inputs'!N49</f>
        <v>9189.2373462142314</v>
      </c>
      <c r="G44" s="225">
        <f t="shared" si="12"/>
        <v>149294889.96903375</v>
      </c>
      <c r="H44" s="225">
        <f t="shared" si="13"/>
        <v>162020963.13632089</v>
      </c>
      <c r="I44" s="241">
        <f>'eTable1. Data inputs'!Y49</f>
        <v>0.21217910335293583</v>
      </c>
      <c r="J44" s="200">
        <f t="shared" si="14"/>
        <v>3741.0572158968571</v>
      </c>
      <c r="K44" s="200">
        <f>J44*'eTable 2. Prgm effect and costs'!$L$6</f>
        <v>2128.53255387235</v>
      </c>
      <c r="L44" s="200">
        <f t="shared" si="3"/>
        <v>1612.5246620245071</v>
      </c>
      <c r="M44" s="240">
        <f>'eTable1. Data inputs'!T49</f>
        <v>58717.110948910769</v>
      </c>
      <c r="N44" s="240">
        <f>'eTable1. Data inputs'!U49</f>
        <v>206172.35876360317</v>
      </c>
      <c r="O44" s="240">
        <f t="shared" si="4"/>
        <v>94682789.487947822</v>
      </c>
      <c r="P44" s="240">
        <f t="shared" si="5"/>
        <v>332458013.13407463</v>
      </c>
      <c r="Q44" s="225">
        <f t="shared" si="6"/>
        <v>54612100.481085926</v>
      </c>
      <c r="R44" s="225">
        <f t="shared" si="0"/>
        <v>-170437049.99775374</v>
      </c>
      <c r="S44" s="225">
        <f t="shared" si="7"/>
        <v>33867.451312354526</v>
      </c>
      <c r="T44" s="225">
        <f t="shared" si="1"/>
        <v>-105695.77880673892</v>
      </c>
      <c r="U44" s="242">
        <f t="shared" si="8"/>
        <v>0.63419980086114547</v>
      </c>
      <c r="V44" s="243">
        <f t="shared" si="8"/>
        <v>2.0519444317483271</v>
      </c>
      <c r="W44" s="222">
        <f t="shared" si="9"/>
        <v>5370.0620485408344</v>
      </c>
      <c r="X44" s="223" t="str">
        <f>IF(G44/M44/I44/'eTable 2. Prgm effect and costs'!$L$6/D44&gt;1,"&gt;100%",G44/M44/I44/'eTable 2. Prgm effect and costs'!$L$6/D44)</f>
        <v>&gt;100%</v>
      </c>
      <c r="Y44" s="223">
        <f t="shared" si="10"/>
        <v>0.67965092731555943</v>
      </c>
      <c r="Z44" s="224">
        <f>G44/M44/D44/('eTable 2. Prgm effect and costs'!$J$6)/('eTable 2. Prgm effect and costs'!$M$6)*$C$20</f>
        <v>18.900757172996883</v>
      </c>
      <c r="AA44" s="225">
        <f t="shared" si="11"/>
        <v>18855.804404578066</v>
      </c>
      <c r="AB44" s="226">
        <f>IF(H44/N44/I44/'eTable 2. Prgm effect and costs'!$L$6/D44&gt;1,"&gt;100%",H44/N44/I44/'eTable 2. Prgm effect and costs'!$L$6/D44)</f>
        <v>0.36919896360462207</v>
      </c>
      <c r="AC44" s="223">
        <f t="shared" si="2"/>
        <v>0.21006147929228494</v>
      </c>
      <c r="AD44" s="227">
        <f>H44/N44/D44/('eTable 2. Prgm effect and costs'!$J$6)/('eTable 2. Prgm effect and costs'!$M$6)*$C$20</f>
        <v>5.8417061640535151</v>
      </c>
    </row>
    <row r="45" spans="1:30" x14ac:dyDescent="0.2">
      <c r="A45" s="518"/>
      <c r="B45" s="193" t="s">
        <v>41</v>
      </c>
      <c r="C45" s="238">
        <f>'eTable1. Data inputs'!AC50</f>
        <v>1.2004514581250496</v>
      </c>
      <c r="D45" s="239">
        <f>'eTable1. Data inputs'!AF50</f>
        <v>46196.991911784367</v>
      </c>
      <c r="E45" s="240">
        <f>'eTable1. Data inputs'!M50</f>
        <v>8476.5681341433683</v>
      </c>
      <c r="F45" s="240">
        <f>'eTable1. Data inputs'!N50</f>
        <v>9199.1208370856984</v>
      </c>
      <c r="G45" s="225">
        <f t="shared" si="12"/>
        <v>391591949.53271031</v>
      </c>
      <c r="H45" s="225">
        <f t="shared" si="13"/>
        <v>424971710.90637505</v>
      </c>
      <c r="I45" s="241">
        <f>'eTable1. Data inputs'!Y50</f>
        <v>2.1249166983838028E-2</v>
      </c>
      <c r="J45" s="200">
        <f t="shared" si="14"/>
        <v>981.64759528452078</v>
      </c>
      <c r="K45" s="200">
        <f>J45*'eTable 2. Prgm effect and costs'!$L$6</f>
        <v>558.52363179981353</v>
      </c>
      <c r="L45" s="200">
        <f t="shared" si="3"/>
        <v>423.12396348470725</v>
      </c>
      <c r="M45" s="240">
        <f>'eTable1. Data inputs'!T50</f>
        <v>62746.006993863368</v>
      </c>
      <c r="N45" s="240">
        <f>'eTable1. Data inputs'!U50</f>
        <v>227887.83736155726</v>
      </c>
      <c r="O45" s="240">
        <f t="shared" si="4"/>
        <v>26549339.172082629</v>
      </c>
      <c r="P45" s="240">
        <f t="shared" si="5"/>
        <v>96424804.974380463</v>
      </c>
      <c r="Q45" s="225">
        <f t="shared" si="6"/>
        <v>365042610.36062771</v>
      </c>
      <c r="R45" s="225">
        <f t="shared" si="0"/>
        <v>328546905.93199456</v>
      </c>
      <c r="S45" s="225">
        <f t="shared" si="7"/>
        <v>862732.0640368819</v>
      </c>
      <c r="T45" s="225">
        <f t="shared" si="1"/>
        <v>776479.08009320078</v>
      </c>
      <c r="U45" s="242">
        <f t="shared" si="8"/>
        <v>6.77984805452823E-2</v>
      </c>
      <c r="V45" s="243">
        <f t="shared" si="8"/>
        <v>0.22689699690533915</v>
      </c>
      <c r="W45" s="222">
        <f t="shared" si="9"/>
        <v>574.69843973347906</v>
      </c>
      <c r="X45" s="223" t="str">
        <f>IF(G45/M45/I45/'eTable 2. Prgm effect and costs'!$L$6/D45&gt;1,"&gt;100%",G45/M45/I45/'eTable 2. Prgm effect and costs'!$L$6/D45)</f>
        <v>&gt;100%</v>
      </c>
      <c r="Y45" s="223" t="str">
        <f t="shared" si="10"/>
        <v>&gt;100%</v>
      </c>
      <c r="Z45" s="224">
        <f>G45/M45/D45/('eTable 2. Prgm effect and costs'!$J$6)/('eTable 2. Prgm effect and costs'!$M$6)*$C$20</f>
        <v>17.706170528752093</v>
      </c>
      <c r="AA45" s="225">
        <f t="shared" si="11"/>
        <v>2087.2528921040748</v>
      </c>
      <c r="AB45" s="226" t="str">
        <f>IF(H45/N45/I45/'eTable 2. Prgm effect and costs'!$L$6/D45&gt;1,"&gt;100%",H45/N45/I45/'eTable 2. Prgm effect and costs'!$L$6/D45)</f>
        <v>&gt;100%</v>
      </c>
      <c r="AC45" s="223" t="str">
        <f t="shared" si="2"/>
        <v>&gt;100%</v>
      </c>
      <c r="AD45" s="227">
        <f>H45/N45/D45/('eTable 2. Prgm effect and costs'!$J$6)/('eTable 2. Prgm effect and costs'!$M$6)*$C$20</f>
        <v>5.2907331277984033</v>
      </c>
    </row>
    <row r="46" spans="1:30" x14ac:dyDescent="0.2">
      <c r="A46" s="518"/>
      <c r="B46" s="193" t="s">
        <v>69</v>
      </c>
      <c r="C46" s="238">
        <f>'eTable1. Data inputs'!AC51</f>
        <v>14.636403145985504</v>
      </c>
      <c r="D46" s="239">
        <f>'eTable1. Data inputs'!AF51</f>
        <v>3670.0439927274897</v>
      </c>
      <c r="E46" s="240">
        <f>'eTable1. Data inputs'!M51</f>
        <v>8215.1907602111041</v>
      </c>
      <c r="F46" s="240">
        <f>'eTable1. Data inputs'!N51</f>
        <v>8915.4633463615919</v>
      </c>
      <c r="G46" s="225">
        <f t="shared" si="12"/>
        <v>30150111.49862314</v>
      </c>
      <c r="H46" s="225">
        <f t="shared" si="13"/>
        <v>32720142.696696483</v>
      </c>
      <c r="I46" s="241">
        <f>'eTable1. Data inputs'!Y51</f>
        <v>0.25907867609872198</v>
      </c>
      <c r="J46" s="200">
        <f t="shared" si="14"/>
        <v>950.83013885990567</v>
      </c>
      <c r="K46" s="200">
        <f>J46*'eTable 2. Prgm effect and costs'!$L$6</f>
        <v>540.98956176511876</v>
      </c>
      <c r="L46" s="200">
        <f t="shared" si="3"/>
        <v>409.84057709478691</v>
      </c>
      <c r="M46" s="240">
        <f>'eTable1. Data inputs'!T51</f>
        <v>59305.279387700568</v>
      </c>
      <c r="N46" s="240">
        <f>'eTable1. Data inputs'!U51</f>
        <v>208507.11020539573</v>
      </c>
      <c r="O46" s="240">
        <f t="shared" si="4"/>
        <v>24305709.92902277</v>
      </c>
      <c r="P46" s="240">
        <f t="shared" si="5"/>
        <v>85454674.374945715</v>
      </c>
      <c r="Q46" s="225">
        <f t="shared" si="6"/>
        <v>5844401.5696003698</v>
      </c>
      <c r="R46" s="225">
        <f t="shared" si="0"/>
        <v>-52734531.678249232</v>
      </c>
      <c r="S46" s="225">
        <f t="shared" si="7"/>
        <v>14260.182852145192</v>
      </c>
      <c r="T46" s="225">
        <f t="shared" si="1"/>
        <v>-128670.84087199331</v>
      </c>
      <c r="U46" s="242">
        <f t="shared" si="8"/>
        <v>0.80615655202909398</v>
      </c>
      <c r="V46" s="243">
        <f t="shared" si="8"/>
        <v>2.611684037171802</v>
      </c>
      <c r="W46" s="222">
        <f t="shared" si="9"/>
        <v>6622.7298575130544</v>
      </c>
      <c r="X46" s="223">
        <f>IF(G46/M46/I46/'eTable 2. Prgm effect and costs'!$L$6/D46&gt;1,"&gt;100%",G46/M46/I46/'eTable 2. Prgm effect and costs'!$L$6/D46)</f>
        <v>0.93973776640398343</v>
      </c>
      <c r="Y46" s="223">
        <f t="shared" si="10"/>
        <v>0.53467838433330095</v>
      </c>
      <c r="Z46" s="224">
        <f>G46/M46/D46/('eTable 2. Prgm effect and costs'!$J$6)/('eTable 2. Prgm effect and costs'!$M$6)*$C$20</f>
        <v>18.155782656787583</v>
      </c>
      <c r="AA46" s="225">
        <f t="shared" si="11"/>
        <v>23284.373305682864</v>
      </c>
      <c r="AB46" s="226">
        <f>IF(H46/N46/I46/'eTable 2. Prgm effect and costs'!$L$6/D46&gt;1,"&gt;100%",H46/N46/I46/'eTable 2. Prgm effect and costs'!$L$6/D46)</f>
        <v>0.29007174941274205</v>
      </c>
      <c r="AC46" s="223">
        <f t="shared" si="2"/>
        <v>0.16504082294173256</v>
      </c>
      <c r="AD46" s="227">
        <f>H46/N46/D46/('eTable 2. Prgm effect and costs'!$J$6)/('eTable 2. Prgm effect and costs'!$M$6)*$C$20</f>
        <v>5.6042013266793536</v>
      </c>
    </row>
    <row r="47" spans="1:30" x14ac:dyDescent="0.2">
      <c r="A47" s="518"/>
      <c r="B47" s="193" t="s">
        <v>50</v>
      </c>
      <c r="C47" s="238">
        <f>'eTable1. Data inputs'!AC52</f>
        <v>9.6351354605213206</v>
      </c>
      <c r="D47" s="239">
        <f>'eTable1. Data inputs'!AF52</f>
        <v>26355.925317350182</v>
      </c>
      <c r="E47" s="240">
        <f>'eTable1. Data inputs'!M52</f>
        <v>8143.2581009549021</v>
      </c>
      <c r="F47" s="240">
        <f>'eTable1. Data inputs'!N52</f>
        <v>8837.399062071192</v>
      </c>
      <c r="G47" s="225">
        <f t="shared" si="12"/>
        <v>214623102.34867427</v>
      </c>
      <c r="H47" s="225">
        <f t="shared" si="13"/>
        <v>232917829.67956889</v>
      </c>
      <c r="I47" s="241">
        <f>'eTable1. Data inputs'!Y52</f>
        <v>0.17055133793772215</v>
      </c>
      <c r="J47" s="200">
        <f t="shared" si="14"/>
        <v>4495.0383254607577</v>
      </c>
      <c r="K47" s="200">
        <f>J47*'eTable 2. Prgm effect and costs'!$L$6</f>
        <v>2557.5218058656037</v>
      </c>
      <c r="L47" s="200">
        <f t="shared" si="3"/>
        <v>1937.516519595154</v>
      </c>
      <c r="M47" s="240">
        <f>'eTable1. Data inputs'!T52</f>
        <v>54137.805390135938</v>
      </c>
      <c r="N47" s="240">
        <f>'eTable1. Data inputs'!U52</f>
        <v>200862.99035743912</v>
      </c>
      <c r="O47" s="240">
        <f t="shared" si="4"/>
        <v>104892892.27801596</v>
      </c>
      <c r="P47" s="240">
        <f t="shared" si="5"/>
        <v>389175361.99282044</v>
      </c>
      <c r="Q47" s="225">
        <f t="shared" si="6"/>
        <v>109730210.07065831</v>
      </c>
      <c r="R47" s="225">
        <f t="shared" si="0"/>
        <v>-156257532.31325155</v>
      </c>
      <c r="S47" s="225">
        <f t="shared" si="7"/>
        <v>56634.464254057842</v>
      </c>
      <c r="T47" s="225">
        <f t="shared" si="1"/>
        <v>-80648.361308373118</v>
      </c>
      <c r="U47" s="242">
        <f t="shared" si="8"/>
        <v>0.48873066846088242</v>
      </c>
      <c r="V47" s="243">
        <f t="shared" si="8"/>
        <v>1.6708697763851703</v>
      </c>
      <c r="W47" s="222">
        <f t="shared" si="9"/>
        <v>3979.8599751291849</v>
      </c>
      <c r="X47" s="223" t="str">
        <f>IF(G47/M47/I47/'eTable 2. Prgm effect and costs'!$L$6/D47&gt;1,"&gt;100%",G47/M47/I47/'eTable 2. Prgm effect and costs'!$L$6/D47)</f>
        <v>&gt;100%</v>
      </c>
      <c r="Y47" s="223">
        <f t="shared" si="10"/>
        <v>0.88194686884709039</v>
      </c>
      <c r="Z47" s="224">
        <f>G47/M47/D47/('eTable 2. Prgm effect and costs'!$J$6)/('eTable 2. Prgm effect and costs'!$M$6)*$C$20</f>
        <v>19.714611916752482</v>
      </c>
      <c r="AA47" s="225">
        <f t="shared" si="11"/>
        <v>14766.142994669406</v>
      </c>
      <c r="AB47" s="226">
        <f>IF(H47/N47/I47/'eTable 2. Prgm effect and costs'!$L$6/D47&gt;1,"&gt;100%",H47/N47/I47/'eTable 2. Prgm effect and costs'!$L$6/D47)</f>
        <v>0.45340203544451479</v>
      </c>
      <c r="AC47" s="223">
        <f t="shared" si="2"/>
        <v>0.25797012361498256</v>
      </c>
      <c r="AD47" s="227">
        <f>H47/N47/D47/('eTable 2. Prgm effect and costs'!$J$6)/('eTable 2. Prgm effect and costs'!$M$6)*$C$20</f>
        <v>5.7665388390508658</v>
      </c>
    </row>
    <row r="48" spans="1:30" x14ac:dyDescent="0.2">
      <c r="A48" s="518"/>
      <c r="B48" s="193" t="s">
        <v>51</v>
      </c>
      <c r="C48" s="238">
        <f>'eTable1. Data inputs'!AC53</f>
        <v>4.7317019220134737</v>
      </c>
      <c r="D48" s="239">
        <f>'eTable1. Data inputs'!AF53</f>
        <v>4173.7608080456266</v>
      </c>
      <c r="E48" s="240">
        <f>'eTable1. Data inputs'!M53</f>
        <v>8175.1121831447863</v>
      </c>
      <c r="F48" s="240">
        <f>'eTable1. Data inputs'!N53</f>
        <v>8871.9684239381604</v>
      </c>
      <c r="G48" s="225">
        <f t="shared" si="12"/>
        <v>34120962.83138603</v>
      </c>
      <c r="H48" s="225">
        <f t="shared" si="13"/>
        <v>37029474.098051421</v>
      </c>
      <c r="I48" s="241">
        <f>'eTable1. Data inputs'!Y53</f>
        <v>8.3755760033520671E-2</v>
      </c>
      <c r="J48" s="200">
        <f t="shared" si="14"/>
        <v>349.57650867598284</v>
      </c>
      <c r="K48" s="200">
        <f>J48*'eTable 2. Prgm effect and costs'!$L$6</f>
        <v>198.89697907426611</v>
      </c>
      <c r="L48" s="200">
        <f t="shared" si="3"/>
        <v>150.67952960171672</v>
      </c>
      <c r="M48" s="240">
        <f>'eTable1. Data inputs'!T53</f>
        <v>50656.719160982691</v>
      </c>
      <c r="N48" s="240">
        <f>'eTable1. Data inputs'!U53</f>
        <v>199123.39042788552</v>
      </c>
      <c r="O48" s="240">
        <f t="shared" si="4"/>
        <v>7632930.6143431421</v>
      </c>
      <c r="P48" s="240">
        <f t="shared" si="5"/>
        <v>30003818.802372772</v>
      </c>
      <c r="Q48" s="225">
        <f t="shared" si="6"/>
        <v>26488032.217042886</v>
      </c>
      <c r="R48" s="225">
        <f t="shared" si="0"/>
        <v>7025655.2956786491</v>
      </c>
      <c r="S48" s="225">
        <f t="shared" si="7"/>
        <v>175790.51571940334</v>
      </c>
      <c r="T48" s="225">
        <f t="shared" si="1"/>
        <v>46626.474838680435</v>
      </c>
      <c r="U48" s="242">
        <f t="shared" si="8"/>
        <v>0.22370208754255966</v>
      </c>
      <c r="V48" s="243">
        <f t="shared" si="8"/>
        <v>0.81026856398027114</v>
      </c>
      <c r="W48" s="222">
        <f t="shared" si="9"/>
        <v>1828.7896612641011</v>
      </c>
      <c r="X48" s="223" t="str">
        <f>IF(G48/M48/I48/'eTable 2. Prgm effect and costs'!$L$6/D48&gt;1,"&gt;100%",G48/M48/I48/'eTable 2. Prgm effect and costs'!$L$6/D48)</f>
        <v>&gt;100%</v>
      </c>
      <c r="Y48" s="223" t="str">
        <f t="shared" si="10"/>
        <v>&gt;100%</v>
      </c>
      <c r="Z48" s="224">
        <f>G48/M48/D48/('eTable 2. Prgm effect and costs'!$J$6)/('eTable 2. Prgm effect and costs'!$M$6)*$C$20</f>
        <v>21.151800477111149</v>
      </c>
      <c r="AA48" s="225">
        <f t="shared" si="11"/>
        <v>7188.6771145426828</v>
      </c>
      <c r="AB48" s="226">
        <f>IF(H48/N48/I48/'eTable 2. Prgm effect and costs'!$L$6/D48&gt;1,"&gt;100%",H48/N48/I48/'eTable 2. Prgm effect and costs'!$L$6/D48)</f>
        <v>0.93496871439060691</v>
      </c>
      <c r="AC48" s="223">
        <f t="shared" si="2"/>
        <v>0.53196495818775913</v>
      </c>
      <c r="AD48" s="227">
        <f>H48/N48/D48/('eTable 2. Prgm effect and costs'!$J$6)/('eTable 2. Prgm effect and costs'!$M$6)*$C$20</f>
        <v>5.8396711070339427</v>
      </c>
    </row>
    <row r="49" spans="1:30" x14ac:dyDescent="0.2">
      <c r="A49" s="518"/>
      <c r="B49" s="193" t="s">
        <v>42</v>
      </c>
      <c r="C49" s="238">
        <f>'eTable1. Data inputs'!AC54</f>
        <v>6.9570662459933343</v>
      </c>
      <c r="D49" s="239">
        <f>'eTable1. Data inputs'!AF54</f>
        <v>34807.104989138621</v>
      </c>
      <c r="E49" s="240">
        <f>'eTable1. Data inputs'!M54</f>
        <v>8553.587025869514</v>
      </c>
      <c r="F49" s="240">
        <f>'eTable1. Data inputs'!N54</f>
        <v>9282.7049103232384</v>
      </c>
      <c r="G49" s="225">
        <f t="shared" si="12"/>
        <v>297725601.64317411</v>
      </c>
      <c r="H49" s="225">
        <f t="shared" si="13"/>
        <v>323104084.39681357</v>
      </c>
      <c r="I49" s="241">
        <f>'eTable1. Data inputs'!Y54</f>
        <v>0.12314688892929486</v>
      </c>
      <c r="J49" s="200">
        <f t="shared" si="14"/>
        <v>4286.3866920477585</v>
      </c>
      <c r="K49" s="200">
        <f>J49*'eTable 2. Prgm effect and costs'!$L$6</f>
        <v>2438.8062213375179</v>
      </c>
      <c r="L49" s="200">
        <f t="shared" si="3"/>
        <v>1847.5804707102407</v>
      </c>
      <c r="M49" s="240">
        <f>'eTable1. Data inputs'!T54</f>
        <v>54864.686436708762</v>
      </c>
      <c r="N49" s="240">
        <f>'eTable1. Data inputs'!U54</f>
        <v>207935.8845791608</v>
      </c>
      <c r="O49" s="240">
        <f t="shared" si="4"/>
        <v>101366923.19210413</v>
      </c>
      <c r="P49" s="240">
        <f t="shared" si="5"/>
        <v>384178279.50831622</v>
      </c>
      <c r="Q49" s="225">
        <f t="shared" si="6"/>
        <v>196358678.45106998</v>
      </c>
      <c r="R49" s="225">
        <f t="shared" si="0"/>
        <v>-61074195.111502647</v>
      </c>
      <c r="S49" s="225">
        <f t="shared" si="7"/>
        <v>106278.82333892955</v>
      </c>
      <c r="T49" s="225">
        <f t="shared" si="1"/>
        <v>-33056.311256648383</v>
      </c>
      <c r="U49" s="242">
        <f t="shared" si="8"/>
        <v>0.34047096599234683</v>
      </c>
      <c r="V49" s="243">
        <f t="shared" si="8"/>
        <v>1.1890232840154866</v>
      </c>
      <c r="W49" s="222">
        <f t="shared" si="9"/>
        <v>2912.2480373973981</v>
      </c>
      <c r="X49" s="223" t="str">
        <f>IF(G49/M49/I49/'eTable 2. Prgm effect and costs'!$L$6/D49&gt;1,"&gt;100%",G49/M49/I49/'eTable 2. Prgm effect and costs'!$L$6/D49)</f>
        <v>&gt;100%</v>
      </c>
      <c r="Y49" s="223" t="str">
        <f t="shared" si="10"/>
        <v>&gt;100%</v>
      </c>
      <c r="Z49" s="224">
        <f>G49/M49/D49/('eTable 2. Prgm effect and costs'!$J$6)/('eTable 2. Prgm effect and costs'!$M$6)*$C$20</f>
        <v>20.433654968834304</v>
      </c>
      <c r="AA49" s="225">
        <f t="shared" si="11"/>
        <v>11037.352277019219</v>
      </c>
      <c r="AB49" s="226">
        <f>IF(H49/N49/I49/'eTable 2. Prgm effect and costs'!$L$6/D49&gt;1,"&gt;100%",H49/N49/I49/'eTable 2. Prgm effect and costs'!$L$6/D49)</f>
        <v>0.6371412299154694</v>
      </c>
      <c r="AC49" s="223">
        <f t="shared" si="2"/>
        <v>0.3625113894346636</v>
      </c>
      <c r="AD49" s="227">
        <f>H49/N49/D49/('eTable 2. Prgm effect and costs'!$J$6)/('eTable 2. Prgm effect and costs'!$M$6)*$C$20</f>
        <v>5.8510765428397802</v>
      </c>
    </row>
    <row r="50" spans="1:30" x14ac:dyDescent="0.2">
      <c r="A50" s="518"/>
      <c r="B50" s="193" t="s">
        <v>43</v>
      </c>
      <c r="C50" s="238">
        <f>'eTable1. Data inputs'!AC55</f>
        <v>9.1739745009433413</v>
      </c>
      <c r="D50" s="239">
        <f>'eTable1. Data inputs'!AF55</f>
        <v>165977.04544104493</v>
      </c>
      <c r="E50" s="240">
        <f>'eTable1. Data inputs'!M55</f>
        <v>9153.7145863418191</v>
      </c>
      <c r="F50" s="240">
        <f>'eTable1. Data inputs'!N55</f>
        <v>9933.988054525571</v>
      </c>
      <c r="G50" s="225">
        <f t="shared" si="12"/>
        <v>1519306501.8516119</v>
      </c>
      <c r="H50" s="225">
        <f t="shared" si="13"/>
        <v>1648813986.7367883</v>
      </c>
      <c r="I50" s="241">
        <f>'eTable1. Data inputs'!Y55</f>
        <v>0.1623883371181766</v>
      </c>
      <c r="J50" s="200">
        <f t="shared" si="14"/>
        <v>26952.736408959321</v>
      </c>
      <c r="K50" s="200">
        <f>J50*'eTable 2. Prgm effect and costs'!$L$6</f>
        <v>15335.177611994097</v>
      </c>
      <c r="L50" s="200">
        <f t="shared" si="3"/>
        <v>11617.558796965224</v>
      </c>
      <c r="M50" s="240">
        <f>'eTable1. Data inputs'!T55</f>
        <v>62704.213126704206</v>
      </c>
      <c r="N50" s="240">
        <f>'eTable1. Data inputs'!U55</f>
        <v>235402.38313782902</v>
      </c>
      <c r="O50" s="240">
        <f t="shared" si="4"/>
        <v>728469882.81692469</v>
      </c>
      <c r="P50" s="240">
        <f t="shared" si="5"/>
        <v>2734801027.0494637</v>
      </c>
      <c r="Q50" s="225">
        <f t="shared" si="6"/>
        <v>790836619.03468716</v>
      </c>
      <c r="R50" s="225">
        <f t="shared" si="0"/>
        <v>-1085987040.3126755</v>
      </c>
      <c r="S50" s="225">
        <f t="shared" si="7"/>
        <v>68072.529939876185</v>
      </c>
      <c r="T50" s="225">
        <f t="shared" si="1"/>
        <v>-93478.075669077778</v>
      </c>
      <c r="U50" s="242">
        <f t="shared" si="8"/>
        <v>0.47947526185738204</v>
      </c>
      <c r="V50" s="243">
        <f t="shared" si="8"/>
        <v>1.6586473968855524</v>
      </c>
      <c r="W50" s="222">
        <f t="shared" si="9"/>
        <v>4388.979698253981</v>
      </c>
      <c r="X50" s="223" t="str">
        <f>IF(G50/M50/I50/'eTable 2. Prgm effect and costs'!$L$6/D50&gt;1,"&gt;100%",G50/M50/I50/'eTable 2. Prgm effect and costs'!$L$6/D50)</f>
        <v>&gt;100%</v>
      </c>
      <c r="Y50" s="223">
        <f t="shared" si="10"/>
        <v>0.89897126514700165</v>
      </c>
      <c r="Z50" s="224">
        <f>G50/M50/D50/('eTable 2. Prgm effect and costs'!$J$6)/('eTable 2. Prgm effect and costs'!$M$6)*$C$20</f>
        <v>19.133363555411336</v>
      </c>
      <c r="AA50" s="225">
        <f t="shared" si="11"/>
        <v>16476.983427331012</v>
      </c>
      <c r="AB50" s="226">
        <f>IF(H50/N50/I50/'eTable 2. Prgm effect and costs'!$L$6/D50&gt;1,"&gt;100%",H50/N50/I50/'eTable 2. Prgm effect and costs'!$L$6/D50)</f>
        <v>0.45674310223996972</v>
      </c>
      <c r="AC50" s="223">
        <f t="shared" si="2"/>
        <v>0.25987107541239657</v>
      </c>
      <c r="AD50" s="227">
        <f>H50/N50/D50/('eTable 2. Prgm effect and costs'!$J$6)/('eTable 2. Prgm effect and costs'!$M$6)*$C$20</f>
        <v>5.5309974369292378</v>
      </c>
    </row>
    <row r="51" spans="1:30" x14ac:dyDescent="0.2">
      <c r="A51" s="518"/>
      <c r="B51" s="193" t="s">
        <v>44</v>
      </c>
      <c r="C51" s="238">
        <f>'eTable1. Data inputs'!AC56</f>
        <v>10.37933768984451</v>
      </c>
      <c r="D51" s="239">
        <f>'eTable1. Data inputs'!AF56</f>
        <v>14673.322920146467</v>
      </c>
      <c r="E51" s="240">
        <f>'eTable1. Data inputs'!M56</f>
        <v>9091.7008973461634</v>
      </c>
      <c r="F51" s="240">
        <f>'eTable1. Data inputs'!N56</f>
        <v>9866.6882452635364</v>
      </c>
      <c r="G51" s="225">
        <f t="shared" si="12"/>
        <v>133405463.16014567</v>
      </c>
      <c r="H51" s="225">
        <f t="shared" si="13"/>
        <v>144777102.77516517</v>
      </c>
      <c r="I51" s="241">
        <f>'eTable1. Data inputs'!Y56</f>
        <v>0.18372444654915399</v>
      </c>
      <c r="J51" s="200">
        <f t="shared" si="14"/>
        <v>2695.8481325409257</v>
      </c>
      <c r="K51" s="200">
        <f>J51*'eTable 2. Prgm effect and costs'!$L$6</f>
        <v>1533.8446271353544</v>
      </c>
      <c r="L51" s="200">
        <f t="shared" si="3"/>
        <v>1162.0035054055713</v>
      </c>
      <c r="M51" s="240">
        <f>'eTable1. Data inputs'!T56</f>
        <v>60560.960145605473</v>
      </c>
      <c r="N51" s="240">
        <f>'eTable1. Data inputs'!U56</f>
        <v>217592.69860998634</v>
      </c>
      <c r="O51" s="240">
        <f t="shared" si="4"/>
        <v>70372047.979920655</v>
      </c>
      <c r="P51" s="240">
        <f t="shared" si="5"/>
        <v>252843478.53546211</v>
      </c>
      <c r="Q51" s="225">
        <f t="shared" si="6"/>
        <v>63033415.180225015</v>
      </c>
      <c r="R51" s="225">
        <f t="shared" si="0"/>
        <v>-108066375.76029694</v>
      </c>
      <c r="S51" s="225">
        <f t="shared" si="7"/>
        <v>54245.460437078982</v>
      </c>
      <c r="T51" s="225">
        <f t="shared" si="1"/>
        <v>-93000.042820506627</v>
      </c>
      <c r="U51" s="242">
        <f t="shared" si="8"/>
        <v>0.52750499352071523</v>
      </c>
      <c r="V51" s="243">
        <f t="shared" si="8"/>
        <v>1.7464327831461099</v>
      </c>
      <c r="W51" s="222">
        <f t="shared" si="9"/>
        <v>4795.9176229468685</v>
      </c>
      <c r="X51" s="223" t="str">
        <f>IF(G51/M51/I51/'eTable 2. Prgm effect and costs'!$L$6/D51&gt;1,"&gt;100%",G51/M51/I51/'eTable 2. Prgm effect and costs'!$L$6/D51)</f>
        <v>&gt;100%</v>
      </c>
      <c r="Y51" s="223">
        <f t="shared" si="10"/>
        <v>0.81711924636348265</v>
      </c>
      <c r="Z51" s="224">
        <f>G51/M51/D51/('eTable 2. Prgm effect and costs'!$J$6)/('eTable 2. Prgm effect and costs'!$M$6)*$C$20</f>
        <v>19.676283290836583</v>
      </c>
      <c r="AA51" s="225">
        <f t="shared" si="11"/>
        <v>17231.507812610605</v>
      </c>
      <c r="AB51" s="226">
        <f>IF(H51/N51/I51/'eTable 2. Prgm effect and costs'!$L$6/D51&gt;1,"&gt;100%",H51/N51/I51/'eTable 2. Prgm effect and costs'!$L$6/D51)</f>
        <v>0.43378466373668462</v>
      </c>
      <c r="AC51" s="223">
        <f t="shared" si="2"/>
        <v>0.24680851557432054</v>
      </c>
      <c r="AD51" s="227">
        <f>H51/N51/D51/('eTable 2. Prgm effect and costs'!$J$6)/('eTable 2. Prgm effect and costs'!$M$6)*$C$20</f>
        <v>5.9431647126702805</v>
      </c>
    </row>
    <row r="52" spans="1:30" x14ac:dyDescent="0.2">
      <c r="A52" s="518"/>
      <c r="B52" s="193" t="s">
        <v>45</v>
      </c>
      <c r="C52" s="238">
        <f>'eTable1. Data inputs'!AC57</f>
        <v>6.0798200503663375</v>
      </c>
      <c r="D52" s="239">
        <f>'eTable1. Data inputs'!AF57</f>
        <v>1801.3481686022903</v>
      </c>
      <c r="E52" s="240">
        <f>'eTable1. Data inputs'!M57</f>
        <v>8577.9796682703418</v>
      </c>
      <c r="F52" s="240">
        <f>'eTable1. Data inputs'!N57</f>
        <v>9309.1768104401253</v>
      </c>
      <c r="G52" s="225">
        <f t="shared" si="12"/>
        <v>15451927.965746462</v>
      </c>
      <c r="H52" s="225">
        <f t="shared" si="13"/>
        <v>16769068.59868123</v>
      </c>
      <c r="I52" s="241">
        <f>'eTable1. Data inputs'!Y57</f>
        <v>0.10761877176083462</v>
      </c>
      <c r="J52" s="200">
        <f t="shared" si="14"/>
        <v>193.85887741860734</v>
      </c>
      <c r="K52" s="200">
        <f>J52*'eTable 2. Prgm effect and costs'!$L$6</f>
        <v>110.29901646231107</v>
      </c>
      <c r="L52" s="200">
        <f t="shared" si="3"/>
        <v>83.559860956296262</v>
      </c>
      <c r="M52" s="240">
        <f>'eTable1. Data inputs'!T57</f>
        <v>60691.529951901961</v>
      </c>
      <c r="N52" s="240">
        <f>'eTable1. Data inputs'!U57</f>
        <v>213041.72026380175</v>
      </c>
      <c r="O52" s="240">
        <f t="shared" si="4"/>
        <v>5071375.8040058175</v>
      </c>
      <c r="P52" s="240">
        <f t="shared" si="5"/>
        <v>17801736.523133438</v>
      </c>
      <c r="Q52" s="225">
        <f t="shared" si="6"/>
        <v>10380552.161740646</v>
      </c>
      <c r="R52" s="225">
        <f t="shared" si="0"/>
        <v>-1032667.924452208</v>
      </c>
      <c r="S52" s="225">
        <f t="shared" si="7"/>
        <v>124228.93052885661</v>
      </c>
      <c r="T52" s="225">
        <f t="shared" si="1"/>
        <v>-12358.42080915282</v>
      </c>
      <c r="U52" s="242">
        <f t="shared" si="8"/>
        <v>0.32820343294687537</v>
      </c>
      <c r="V52" s="243">
        <f t="shared" si="8"/>
        <v>1.0615817103004408</v>
      </c>
      <c r="W52" s="222">
        <f t="shared" si="9"/>
        <v>2815.3223748748255</v>
      </c>
      <c r="X52" s="223" t="str">
        <f>IF(G52/M52/I52/'eTable 2. Prgm effect and costs'!$L$6/D52&gt;1,"&gt;100%",G52/M52/I52/'eTable 2. Prgm effect and costs'!$L$6/D52)</f>
        <v>&gt;100%</v>
      </c>
      <c r="Y52" s="223" t="str">
        <f t="shared" si="10"/>
        <v>&gt;100%</v>
      </c>
      <c r="Z52" s="224">
        <f>G52/M52/D52/('eTable 2. Prgm effect and costs'!$J$6)/('eTable 2. Prgm effect and costs'!$M$6)*$C$20</f>
        <v>18.524547399692942</v>
      </c>
      <c r="AA52" s="225">
        <f t="shared" si="11"/>
        <v>9882.4518399162316</v>
      </c>
      <c r="AB52" s="226">
        <f>IF(H52/N52/I52/'eTable 2. Prgm effect and costs'!$L$6/D52&gt;1,"&gt;100%",H52/N52/I52/'eTable 2. Prgm effect and costs'!$L$6/D52)</f>
        <v>0.71362924796561744</v>
      </c>
      <c r="AC52" s="223">
        <f t="shared" si="2"/>
        <v>0.40603043418733403</v>
      </c>
      <c r="AD52" s="227">
        <f>H52/N52/D52/('eTable 2. Prgm effect and costs'!$J$6)/('eTable 2. Prgm effect and costs'!$M$6)*$C$20</f>
        <v>5.7271333816081595</v>
      </c>
    </row>
    <row r="53" spans="1:30" x14ac:dyDescent="0.2">
      <c r="A53" s="518"/>
      <c r="B53" s="193" t="s">
        <v>46</v>
      </c>
      <c r="C53" s="238">
        <f>'eTable1. Data inputs'!AC58</f>
        <v>3.1444837452769727</v>
      </c>
      <c r="D53" s="239">
        <f>'eTable1. Data inputs'!AF58</f>
        <v>27568.618826247523</v>
      </c>
      <c r="E53" s="240">
        <f>'eTable1. Data inputs'!M58</f>
        <v>9254.1101045809501</v>
      </c>
      <c r="F53" s="240">
        <f>'eTable1. Data inputs'!N58</f>
        <v>10042.941405595042</v>
      </c>
      <c r="G53" s="225">
        <f t="shared" si="12"/>
        <v>255123034.04931781</v>
      </c>
      <c r="H53" s="225">
        <f t="shared" si="13"/>
        <v>276870023.50518823</v>
      </c>
      <c r="I53" s="241">
        <f>'eTable1. Data inputs'!Y58</f>
        <v>5.5660443185029211E-2</v>
      </c>
      <c r="J53" s="200">
        <f t="shared" si="14"/>
        <v>1534.4815418680769</v>
      </c>
      <c r="K53" s="200">
        <f>J53*'eTable 2. Prgm effect and costs'!$L$6</f>
        <v>873.06708416631966</v>
      </c>
      <c r="L53" s="200">
        <f t="shared" si="3"/>
        <v>661.41445770175721</v>
      </c>
      <c r="M53" s="240">
        <f>'eTable1. Data inputs'!T58</f>
        <v>61328.445477781948</v>
      </c>
      <c r="N53" s="240">
        <f>'eTable1. Data inputs'!U58</f>
        <v>225559.96069265349</v>
      </c>
      <c r="O53" s="240">
        <f t="shared" si="4"/>
        <v>40563520.507378928</v>
      </c>
      <c r="P53" s="240">
        <f t="shared" si="5"/>
        <v>149188619.08076108</v>
      </c>
      <c r="Q53" s="225">
        <f t="shared" si="6"/>
        <v>214559513.54193887</v>
      </c>
      <c r="R53" s="225">
        <f t="shared" si="0"/>
        <v>127681404.42442715</v>
      </c>
      <c r="S53" s="225">
        <f t="shared" si="7"/>
        <v>324394.95545270847</v>
      </c>
      <c r="T53" s="225">
        <f t="shared" si="1"/>
        <v>193042.95958102692</v>
      </c>
      <c r="U53" s="242">
        <f t="shared" si="8"/>
        <v>0.15899591606274799</v>
      </c>
      <c r="V53" s="243">
        <f t="shared" si="8"/>
        <v>0.53883991192699654</v>
      </c>
      <c r="W53" s="222">
        <f t="shared" si="9"/>
        <v>1471.3657134233806</v>
      </c>
      <c r="X53" s="223" t="str">
        <f>IF(G53/M53/I53/'eTable 2. Prgm effect and costs'!$L$6/D53&gt;1,"&gt;100%",G53/M53/I53/'eTable 2. Prgm effect and costs'!$L$6/D53)</f>
        <v>&gt;100%</v>
      </c>
      <c r="Y53" s="223" t="str">
        <f t="shared" si="10"/>
        <v>&gt;100%</v>
      </c>
      <c r="Z53" s="224">
        <f>G53/M53/D53/('eTable 2. Prgm effect and costs'!$J$6)/('eTable 2. Prgm effect and costs'!$M$6)*$C$20</f>
        <v>19.777135307274161</v>
      </c>
      <c r="AA53" s="225">
        <f t="shared" si="11"/>
        <v>5411.5376624788187</v>
      </c>
      <c r="AB53" s="226" t="str">
        <f>IF(H53/N53/I53/'eTable 2. Prgm effect and costs'!$L$6/D53&gt;1,"&gt;100%",H53/N53/I53/'eTable 2. Prgm effect and costs'!$L$6/D53)</f>
        <v>&gt;100%</v>
      </c>
      <c r="AC53" s="223">
        <f t="shared" si="2"/>
        <v>0.79993050480829708</v>
      </c>
      <c r="AD53" s="227">
        <f>H53/N53/D53/('eTable 2. Prgm effect and costs'!$J$6)/('eTable 2. Prgm effect and costs'!$M$6)*$C$20</f>
        <v>5.8356548497524736</v>
      </c>
    </row>
    <row r="54" spans="1:30" x14ac:dyDescent="0.2">
      <c r="A54" s="518"/>
      <c r="B54" s="193" t="s">
        <v>47</v>
      </c>
      <c r="C54" s="238">
        <f>'eTable1. Data inputs'!AC59</f>
        <v>4.4692457364511107</v>
      </c>
      <c r="D54" s="239">
        <f>'eTable1. Data inputs'!AF59</f>
        <v>28530.769588990723</v>
      </c>
      <c r="E54" s="240">
        <f>'eTable1. Data inputs'!M59</f>
        <v>9568.592706650501</v>
      </c>
      <c r="F54" s="240">
        <f>'eTable1. Data inputs'!N59</f>
        <v>10384.230876972752</v>
      </c>
      <c r="G54" s="225">
        <f t="shared" si="12"/>
        <v>272999313.80434257</v>
      </c>
      <c r="H54" s="225">
        <f t="shared" si="13"/>
        <v>296270098.50979263</v>
      </c>
      <c r="I54" s="241">
        <f>'eTable1. Data inputs'!Y59</f>
        <v>7.9110028400467935E-2</v>
      </c>
      <c r="J54" s="200">
        <f t="shared" si="14"/>
        <v>2257.069992472263</v>
      </c>
      <c r="K54" s="200">
        <f>J54*'eTable 2. Prgm effect and costs'!$L$6</f>
        <v>1284.1949957169772</v>
      </c>
      <c r="L54" s="200">
        <f t="shared" si="3"/>
        <v>972.87499675528579</v>
      </c>
      <c r="M54" s="240">
        <f>'eTable1. Data inputs'!T59</f>
        <v>64689.571370478407</v>
      </c>
      <c r="N54" s="240">
        <f>'eTable1. Data inputs'!U59</f>
        <v>234213.16285086726</v>
      </c>
      <c r="O54" s="240">
        <f t="shared" si="4"/>
        <v>62934866.53715501</v>
      </c>
      <c r="P54" s="240">
        <f t="shared" si="5"/>
        <v>227860130.0485827</v>
      </c>
      <c r="Q54" s="225">
        <f t="shared" si="6"/>
        <v>210064447.26718757</v>
      </c>
      <c r="R54" s="225">
        <f t="shared" si="0"/>
        <v>68409968.461209923</v>
      </c>
      <c r="S54" s="225">
        <f t="shared" si="7"/>
        <v>215921.31359916794</v>
      </c>
      <c r="T54" s="225">
        <f t="shared" si="1"/>
        <v>70317.326161500241</v>
      </c>
      <c r="U54" s="242">
        <f t="shared" si="8"/>
        <v>0.23053122610505958</v>
      </c>
      <c r="V54" s="243">
        <f t="shared" si="8"/>
        <v>0.76909594047693353</v>
      </c>
      <c r="W54" s="222">
        <f t="shared" si="9"/>
        <v>2205.8594087640708</v>
      </c>
      <c r="X54" s="223" t="str">
        <f>IF(G54/M54/I54/'eTable 2. Prgm effect and costs'!$L$6/D54&gt;1,"&gt;100%",G54/M54/I54/'eTable 2. Prgm effect and costs'!$L$6/D54)</f>
        <v>&gt;100%</v>
      </c>
      <c r="Y54" s="223" t="str">
        <f t="shared" si="10"/>
        <v>&gt;100%</v>
      </c>
      <c r="Z54" s="224">
        <f>G54/M54/D54/('eTable 2. Prgm effect and costs'!$J$6)/('eTable 2. Prgm effect and costs'!$M$6)*$C$20</f>
        <v>19.386726093298744</v>
      </c>
      <c r="AA54" s="225">
        <f t="shared" si="11"/>
        <v>7986.4698124549705</v>
      </c>
      <c r="AB54" s="226">
        <f>IF(H54/N54/I54/'eTable 2. Prgm effect and costs'!$L$6/D54&gt;1,"&gt;100%",H54/N54/I54/'eTable 2. Prgm effect and costs'!$L$6/D54)</f>
        <v>0.98502113677256953</v>
      </c>
      <c r="AC54" s="223">
        <f t="shared" si="2"/>
        <v>0.56044306057749649</v>
      </c>
      <c r="AD54" s="227">
        <f>H54/N54/D54/('eTable 2. Prgm effect and costs'!$J$6)/('eTable 2. Prgm effect and costs'!$M$6)*$C$20</f>
        <v>5.8110380009022444</v>
      </c>
    </row>
    <row r="55" spans="1:30" x14ac:dyDescent="0.2">
      <c r="A55" s="518"/>
      <c r="B55" s="193" t="s">
        <v>52</v>
      </c>
      <c r="C55" s="238">
        <f>'eTable1. Data inputs'!AC60</f>
        <v>12.300944775438984</v>
      </c>
      <c r="D55" s="239">
        <f>'eTable1. Data inputs'!AF60</f>
        <v>8548.0540274080649</v>
      </c>
      <c r="E55" s="240">
        <f>'eTable1. Data inputs'!M60</f>
        <v>7700.671559639085</v>
      </c>
      <c r="F55" s="240">
        <f>'eTable1. Data inputs'!N60</f>
        <v>8357.0859200069499</v>
      </c>
      <c r="G55" s="225">
        <f t="shared" si="12"/>
        <v>65825756.539119624</v>
      </c>
      <c r="H55" s="225">
        <f t="shared" si="13"/>
        <v>71436821.955910638</v>
      </c>
      <c r="I55" s="241">
        <f>'eTable1. Data inputs'!Y60</f>
        <v>0.21773877471107608</v>
      </c>
      <c r="J55" s="200">
        <f t="shared" si="14"/>
        <v>1861.2428100919112</v>
      </c>
      <c r="K55" s="200">
        <f>J55*'eTable 2. Prgm effect and costs'!$L$6</f>
        <v>1058.9829781557426</v>
      </c>
      <c r="L55" s="200">
        <f t="shared" si="3"/>
        <v>802.25983193616867</v>
      </c>
      <c r="M55" s="240">
        <f>'eTable1. Data inputs'!T60</f>
        <v>53233.953602252455</v>
      </c>
      <c r="N55" s="240">
        <f>'eTable1. Data inputs'!U60</f>
        <v>191013.50134830095</v>
      </c>
      <c r="O55" s="240">
        <f t="shared" si="4"/>
        <v>42707462.670240857</v>
      </c>
      <c r="P55" s="240">
        <f t="shared" si="5"/>
        <v>153242459.48922706</v>
      </c>
      <c r="Q55" s="225">
        <f t="shared" si="6"/>
        <v>23118293.868878767</v>
      </c>
      <c r="R55" s="225">
        <f t="shared" si="0"/>
        <v>-81805637.533316419</v>
      </c>
      <c r="S55" s="225">
        <f t="shared" si="7"/>
        <v>28816.466870945322</v>
      </c>
      <c r="T55" s="225">
        <f t="shared" si="1"/>
        <v>-101969.00589661485</v>
      </c>
      <c r="U55" s="242">
        <f t="shared" si="8"/>
        <v>0.64879562219478959</v>
      </c>
      <c r="V55" s="243">
        <f t="shared" si="8"/>
        <v>2.1451466525737275</v>
      </c>
      <c r="W55" s="222">
        <f t="shared" si="9"/>
        <v>4996.1619958537613</v>
      </c>
      <c r="X55" s="223" t="str">
        <f>IF(G55/M55/I55/'eTable 2. Prgm effect and costs'!$L$6/D55&gt;1,"&gt;100%",G55/M55/I55/'eTable 2. Prgm effect and costs'!$L$6/D55)</f>
        <v>&gt;100%</v>
      </c>
      <c r="Y55" s="223">
        <f t="shared" si="10"/>
        <v>0.66436096054484484</v>
      </c>
      <c r="Z55" s="224">
        <f>G55/M55/D55/('eTable 2. Prgm effect and costs'!$J$6)/('eTable 2. Prgm effect and costs'!$M$6)*$C$20</f>
        <v>18.959660568957784</v>
      </c>
      <c r="AA55" s="225">
        <f t="shared" si="11"/>
        <v>17927.174886573936</v>
      </c>
      <c r="AB55" s="226">
        <f>IF(H55/N55/I55/'eTable 2. Prgm effect and costs'!$L$6/D55&gt;1,"&gt;100%",H55/N55/I55/'eTable 2. Prgm effect and costs'!$L$6/D55)</f>
        <v>0.35315802612694341</v>
      </c>
      <c r="AC55" s="223">
        <f t="shared" si="2"/>
        <v>0.20093473900326092</v>
      </c>
      <c r="AD55" s="227">
        <f>H55/N55/D55/('eTable 2. Prgm effect and costs'!$J$6)/('eTable 2. Prgm effect and costs'!$M$6)*$C$20</f>
        <v>5.7343141368355521</v>
      </c>
    </row>
    <row r="56" spans="1:30" x14ac:dyDescent="0.2">
      <c r="A56" s="518"/>
      <c r="B56" s="193" t="s">
        <v>48</v>
      </c>
      <c r="C56" s="238">
        <f>'eTable1. Data inputs'!AC61</f>
        <v>3.4608373299402957</v>
      </c>
      <c r="D56" s="239">
        <f>'eTable1. Data inputs'!AF61</f>
        <v>22952.687503885161</v>
      </c>
      <c r="E56" s="240">
        <f>'eTable1. Data inputs'!M61</f>
        <v>8156.7170729006812</v>
      </c>
      <c r="F56" s="240">
        <f>'eTable1. Data inputs'!N61</f>
        <v>8852.0052927193556</v>
      </c>
      <c r="G56" s="225">
        <f t="shared" si="12"/>
        <v>187218578.03189421</v>
      </c>
      <c r="H56" s="225">
        <f t="shared" si="13"/>
        <v>203177311.26652485</v>
      </c>
      <c r="I56" s="241">
        <f>'eTable1. Data inputs'!Y61</f>
        <v>6.1260211589614248E-2</v>
      </c>
      <c r="J56" s="200">
        <f t="shared" si="14"/>
        <v>1406.0864930383</v>
      </c>
      <c r="K56" s="200">
        <f>J56*'eTable 2. Prgm effect and costs'!$L$6</f>
        <v>800.01472879765345</v>
      </c>
      <c r="L56" s="200">
        <f t="shared" si="3"/>
        <v>606.07176424064653</v>
      </c>
      <c r="M56" s="240">
        <f>'eTable1. Data inputs'!T61</f>
        <v>60008.577588090055</v>
      </c>
      <c r="N56" s="240">
        <f>'eTable1. Data inputs'!U61</f>
        <v>209156.3500258007</v>
      </c>
      <c r="O56" s="240">
        <f t="shared" si="4"/>
        <v>36369504.488385461</v>
      </c>
      <c r="P56" s="240">
        <f t="shared" si="5"/>
        <v>126763758.06227122</v>
      </c>
      <c r="Q56" s="225">
        <f t="shared" si="6"/>
        <v>150849073.54350874</v>
      </c>
      <c r="R56" s="225">
        <f t="shared" si="0"/>
        <v>76413553.204253629</v>
      </c>
      <c r="S56" s="225">
        <f t="shared" si="7"/>
        <v>248896.38891610314</v>
      </c>
      <c r="T56" s="225">
        <f t="shared" si="1"/>
        <v>126080.04152774374</v>
      </c>
      <c r="U56" s="242">
        <f t="shared" si="8"/>
        <v>0.19426226216817874</v>
      </c>
      <c r="V56" s="243">
        <f t="shared" si="8"/>
        <v>0.62390705572427074</v>
      </c>
      <c r="W56" s="222">
        <f t="shared" si="9"/>
        <v>1584.5423104474914</v>
      </c>
      <c r="X56" s="223" t="str">
        <f>IF(G56/M56/I56/'eTable 2. Prgm effect and costs'!$L$6/D56&gt;1,"&gt;100%",G56/M56/I56/'eTable 2. Prgm effect and costs'!$L$6/D56)</f>
        <v>&gt;100%</v>
      </c>
      <c r="Y56" s="223" t="str">
        <f t="shared" si="10"/>
        <v>&gt;100%</v>
      </c>
      <c r="Z56" s="224">
        <f>G56/M56/D56/('eTable 2. Prgm effect and costs'!$J$6)/('eTable 2. Prgm effect and costs'!$M$6)*$C$20</f>
        <v>17.81528378859371</v>
      </c>
      <c r="AA56" s="225">
        <f t="shared" si="11"/>
        <v>5522.8285594361942</v>
      </c>
      <c r="AB56" s="226" t="str">
        <f>IF(H56/N56/I56/'eTable 2. Prgm effect and costs'!$L$6/D56&gt;1,"&gt;100%",H56/N56/I56/'eTable 2. Prgm effect and costs'!$L$6/D56)</f>
        <v>&gt;100%</v>
      </c>
      <c r="AC56" s="223">
        <f t="shared" si="2"/>
        <v>0.69086329254322765</v>
      </c>
      <c r="AD56" s="227">
        <f>H56/N56/D56/('eTable 2. Prgm effect and costs'!$J$6)/('eTable 2. Prgm effect and costs'!$M$6)*$C$20</f>
        <v>5.5470398967082311</v>
      </c>
    </row>
    <row r="57" spans="1:30" x14ac:dyDescent="0.2">
      <c r="A57" s="518"/>
      <c r="B57" s="193" t="s">
        <v>49</v>
      </c>
      <c r="C57" s="244">
        <f>'eTable1. Data inputs'!AC62</f>
        <v>5.2295557056631727</v>
      </c>
      <c r="D57" s="245">
        <f>'eTable1. Data inputs'!AF62</f>
        <v>2258.2641353079916</v>
      </c>
      <c r="E57" s="246">
        <f>'eTable1. Data inputs'!M62</f>
        <v>8486.1975075080773</v>
      </c>
      <c r="F57" s="246">
        <f>'eTable1. Data inputs'!N62</f>
        <v>9209.5710296359812</v>
      </c>
      <c r="G57" s="231">
        <f t="shared" si="12"/>
        <v>19164075.476345561</v>
      </c>
      <c r="H57" s="231">
        <f t="shared" si="13"/>
        <v>20797643.957798429</v>
      </c>
      <c r="I57" s="247">
        <f>'eTable1. Data inputs'!Y62</f>
        <v>9.2568259789929844E-2</v>
      </c>
      <c r="J57" s="201">
        <f t="shared" si="14"/>
        <v>209.04358115147144</v>
      </c>
      <c r="K57" s="201">
        <f>J57*'eTable 2. Prgm effect and costs'!$L$6</f>
        <v>118.9385892758372</v>
      </c>
      <c r="L57" s="201">
        <f t="shared" si="3"/>
        <v>90.104991875634241</v>
      </c>
      <c r="M57" s="246">
        <f>'eTable1. Data inputs'!T62</f>
        <v>49998.647083947188</v>
      </c>
      <c r="N57" s="246">
        <f>'eTable1. Data inputs'!U62</f>
        <v>195551.45045299883</v>
      </c>
      <c r="O57" s="246">
        <f t="shared" si="4"/>
        <v>4505127.689291765</v>
      </c>
      <c r="P57" s="246">
        <f t="shared" si="5"/>
        <v>17620161.854335953</v>
      </c>
      <c r="Q57" s="231">
        <f t="shared" si="6"/>
        <v>14658947.787053797</v>
      </c>
      <c r="R57" s="231">
        <f t="shared" si="0"/>
        <v>3177482.1034624763</v>
      </c>
      <c r="S57" s="231">
        <f t="shared" si="7"/>
        <v>162687.41034111119</v>
      </c>
      <c r="T57" s="231">
        <f t="shared" si="1"/>
        <v>35264.218300448185</v>
      </c>
      <c r="U57" s="248">
        <f t="shared" si="8"/>
        <v>0.23508192163261388</v>
      </c>
      <c r="V57" s="249">
        <f t="shared" si="8"/>
        <v>0.84721913165212037</v>
      </c>
      <c r="W57" s="228">
        <f t="shared" si="9"/>
        <v>1994.9516174188971</v>
      </c>
      <c r="X57" s="229" t="str">
        <f>IF(G57/M57/I57/'eTable 2. Prgm effect and costs'!$L$6/D57&gt;1,"&gt;100%",G57/M57/I57/'eTable 2. Prgm effect and costs'!$L$6/D57)</f>
        <v>&gt;100%</v>
      </c>
      <c r="Y57" s="229" t="str">
        <f t="shared" si="10"/>
        <v>&gt;100%</v>
      </c>
      <c r="Z57" s="230">
        <f>G57/M57/D57/('eTable 2. Prgm effect and costs'!$J$6)/('eTable 2. Prgm effect and costs'!$M$6)*$C$20</f>
        <v>22.245673633023664</v>
      </c>
      <c r="AA57" s="231">
        <f t="shared" si="11"/>
        <v>7802.5247706167202</v>
      </c>
      <c r="AB57" s="232">
        <f>IF(H57/N57/I57/'eTable 2. Prgm effect and costs'!$L$6/D57&gt;1,"&gt;100%",H57/N57/I57/'eTable 2. Prgm effect and costs'!$L$6/D57)</f>
        <v>0.89419104134068161</v>
      </c>
      <c r="AC57" s="229">
        <f t="shared" si="2"/>
        <v>0.50876386834900855</v>
      </c>
      <c r="AD57" s="233">
        <f>H57/N57/D57/('eTable 2. Prgm effect and costs'!$J$6)/('eTable 2. Prgm effect and costs'!$M$6)*$C$20</f>
        <v>6.1726128580987947</v>
      </c>
    </row>
    <row r="58" spans="1:30" ht="12" customHeight="1" x14ac:dyDescent="0.2">
      <c r="A58" s="263"/>
      <c r="B58" s="264"/>
      <c r="C58" s="273"/>
      <c r="D58" s="264"/>
      <c r="E58" s="265"/>
      <c r="F58" s="265"/>
      <c r="G58" s="265"/>
      <c r="H58" s="265"/>
      <c r="I58" s="266"/>
      <c r="J58" s="267"/>
      <c r="K58" s="267"/>
      <c r="L58" s="267"/>
      <c r="M58" s="265"/>
      <c r="N58" s="265"/>
      <c r="O58" s="265"/>
      <c r="P58" s="265"/>
      <c r="Q58" s="265"/>
      <c r="R58" s="265"/>
      <c r="S58" s="265"/>
      <c r="T58" s="265"/>
      <c r="U58" s="268"/>
      <c r="V58" s="274"/>
      <c r="W58" s="272"/>
      <c r="X58" s="265"/>
      <c r="Y58" s="265"/>
      <c r="Z58" s="265"/>
      <c r="AA58" s="269"/>
      <c r="AB58" s="270"/>
      <c r="AC58" s="270"/>
      <c r="AD58" s="271"/>
    </row>
    <row r="59" spans="1:30" x14ac:dyDescent="0.2">
      <c r="A59" s="519" t="s">
        <v>148</v>
      </c>
      <c r="B59" s="193" t="s">
        <v>68</v>
      </c>
      <c r="C59" s="238">
        <f>'eTable1. Data inputs'!AC11</f>
        <v>9.125437466750645</v>
      </c>
      <c r="D59" s="239">
        <f>'eTable1. Data inputs'!AG11</f>
        <v>1472116.4769835358</v>
      </c>
      <c r="E59" s="240">
        <f>'eTable1. Data inputs'!O11</f>
        <v>13236.559862080365</v>
      </c>
      <c r="F59" s="240">
        <f>'eTable1. Data inputs'!P11</f>
        <v>14396.832673271303</v>
      </c>
      <c r="G59" s="225">
        <f>E59*D59</f>
        <v>19485757871.547424</v>
      </c>
      <c r="H59" s="225">
        <f>F59*D59</f>
        <v>21193814594.697609</v>
      </c>
      <c r="I59" s="241">
        <f>'eTable1. Data inputs'!Z11</f>
        <v>0.16152918405748412</v>
      </c>
      <c r="J59" s="200">
        <f>D59*I59</f>
        <v>237789.77336472864</v>
      </c>
      <c r="K59" s="200">
        <f>J59*'eTable 2. Prgm effect and costs'!$L$7</f>
        <v>78921.605815017698</v>
      </c>
      <c r="L59" s="200">
        <f>J59-K59</f>
        <v>158868.16754971095</v>
      </c>
      <c r="M59" s="240">
        <f>'eTable1. Data inputs'!T11</f>
        <v>62781.1704323827</v>
      </c>
      <c r="N59" s="240">
        <f>'eTable1. Data inputs'!U11</f>
        <v>222800.12460956044</v>
      </c>
      <c r="O59" s="240">
        <f>M59*L59</f>
        <v>9973929503.2187347</v>
      </c>
      <c r="P59" s="240">
        <f>L59*N59</f>
        <v>35395847526.56813</v>
      </c>
      <c r="Q59" s="225">
        <f>G59-O59</f>
        <v>9511828368.3286896</v>
      </c>
      <c r="R59" s="225">
        <f>H59-P59</f>
        <v>-14202032931.870522</v>
      </c>
      <c r="S59" s="225">
        <f>Q59/L59</f>
        <v>59872.462275064463</v>
      </c>
      <c r="T59" s="225">
        <f>R59/L59</f>
        <v>-89395.08241905419</v>
      </c>
      <c r="U59" s="242">
        <f t="shared" si="8"/>
        <v>0.5118574072903983</v>
      </c>
      <c r="V59" s="243">
        <f t="shared" si="8"/>
        <v>1.6701027258879422</v>
      </c>
      <c r="W59" s="222">
        <f>O59/D59</f>
        <v>6775.2312124486079</v>
      </c>
      <c r="X59" s="223" t="str">
        <f>IF(G59/M59/I59/'eTable 2. Prgm effect and costs'!$L$7/D59&gt;1,"&gt;100%",G59/M59/I59/'eTable 2. Prgm effect and costs'!$L$7/D59)</f>
        <v>&gt;100%</v>
      </c>
      <c r="Y59" s="223" t="str">
        <f t="shared" ref="Y59:Y110" si="15">IF(G59/M59/J59&gt;1,"&gt;100%",G59/M59/J59)</f>
        <v>&gt;100%</v>
      </c>
      <c r="Z59" s="224">
        <f>G59/M59/D59/('eTable 2. Prgm effect and costs'!$J$7)/('eTable 2. Prgm effect and costs'!$M$7)*$C$73</f>
        <v>17.828085198683858</v>
      </c>
      <c r="AA59" s="225">
        <f t="shared" ref="AA59:AA110" si="16">P59/D59</f>
        <v>24044.189491782992</v>
      </c>
      <c r="AB59" s="226" t="str">
        <f>IF(H59/N59/I59/'eTable 2. Prgm effect and costs'!$L$7/D59&gt;1,"&gt;100%",H59/N59/I59/'eTable 2. Prgm effect and costs'!$L$7/D59)</f>
        <v>&gt;100%</v>
      </c>
      <c r="AC59" s="223">
        <f t="shared" ref="AC59:AC110" si="17">IF(H59/N59/J59&gt;1,"&gt;100%",H59/N59/J59)</f>
        <v>0.40003733777552641</v>
      </c>
      <c r="AD59" s="227">
        <f>H59/N59/D59/('eTable 2. Prgm effect and costs'!$J$7)/('eTable 2. Prgm effect and costs'!$M$7)*$C$73</f>
        <v>5.4639977082241638</v>
      </c>
    </row>
    <row r="60" spans="1:30" x14ac:dyDescent="0.2">
      <c r="A60" s="519"/>
      <c r="B60" s="193" t="s">
        <v>11</v>
      </c>
      <c r="C60" s="238">
        <f>'eTable1. Data inputs'!AC12</f>
        <v>7.925461613828757</v>
      </c>
      <c r="D60" s="239">
        <f>'eTable1. Data inputs'!AG12</f>
        <v>26804.203849082805</v>
      </c>
      <c r="E60" s="240">
        <f>'eTable1. Data inputs'!O12</f>
        <v>11100.402838430615</v>
      </c>
      <c r="F60" s="240">
        <f>'eTable1. Data inputs'!P12</f>
        <v>12073.427230032126</v>
      </c>
      <c r="G60" s="225">
        <f t="shared" ref="G60:G110" si="18">E60*D60</f>
        <v>297537460.4882316</v>
      </c>
      <c r="H60" s="225">
        <f t="shared" ref="H60:H110" si="19">F60*D60</f>
        <v>323618604.63084829</v>
      </c>
      <c r="I60" s="241">
        <f>'eTable1. Data inputs'!Z12</f>
        <v>0.14028843575172922</v>
      </c>
      <c r="J60" s="200">
        <f t="shared" ref="J60:J110" si="20">D60*I60</f>
        <v>3760.3198295583061</v>
      </c>
      <c r="K60" s="200">
        <f>J60*'eTable 2. Prgm effect and costs'!$L$7</f>
        <v>1248.0371848103</v>
      </c>
      <c r="L60" s="200">
        <f t="shared" ref="L60:L110" si="21">J60-K60</f>
        <v>2512.2826447480061</v>
      </c>
      <c r="M60" s="240">
        <f>'eTable1. Data inputs'!T12</f>
        <v>51881.100368953565</v>
      </c>
      <c r="N60" s="240">
        <f>'eTable1. Data inputs'!U12</f>
        <v>193668.88235457661</v>
      </c>
      <c r="O60" s="240">
        <f t="shared" ref="O60:O110" si="22">M60*L60</f>
        <v>130339988.04735142</v>
      </c>
      <c r="P60" s="240">
        <f t="shared" ref="P60:P123" si="23">L60*N60</f>
        <v>486550971.96714616</v>
      </c>
      <c r="Q60" s="225">
        <f t="shared" ref="Q60:R90" si="24">G60-O60</f>
        <v>167197472.44088018</v>
      </c>
      <c r="R60" s="225">
        <f t="shared" si="24"/>
        <v>-162932367.33629787</v>
      </c>
      <c r="S60" s="225">
        <f t="shared" ref="S60:S110" si="25">Q60/L60</f>
        <v>66552.015072989874</v>
      </c>
      <c r="T60" s="225">
        <f t="shared" ref="T60:T110" si="26">R60/L60</f>
        <v>-64854.313935142738</v>
      </c>
      <c r="U60" s="242">
        <f t="shared" si="8"/>
        <v>0.43806244710657777</v>
      </c>
      <c r="V60" s="243">
        <f t="shared" si="8"/>
        <v>1.5034703351562708</v>
      </c>
      <c r="W60" s="222">
        <f t="shared" ref="W60:W110" si="27">O60/D60</f>
        <v>4862.6696312717168</v>
      </c>
      <c r="X60" s="223" t="str">
        <f>IF(G60/M60/I60/'eTable 2. Prgm effect and costs'!$L$7/D60&gt;1,"&gt;100%",G60/M60/I60/'eTable 2. Prgm effect and costs'!$L$7/D60)</f>
        <v>&gt;100%</v>
      </c>
      <c r="Y60" s="223" t="str">
        <f t="shared" si="15"/>
        <v>&gt;100%</v>
      </c>
      <c r="Z60" s="224">
        <f>G60/M60/D60/('eTable 2. Prgm effect and costs'!$J$7)/('eTable 2. Prgm effect and costs'!$M$7)*$C$73</f>
        <v>18.092081770936513</v>
      </c>
      <c r="AA60" s="225">
        <f t="shared" si="16"/>
        <v>18152.039684021249</v>
      </c>
      <c r="AB60" s="226" t="str">
        <f>IF(H60/N60/I60/'eTable 2. Prgm effect and costs'!$L$7/D60&gt;1,"&gt;100%",H60/N60/I60/'eTable 2. Prgm effect and costs'!$L$7/D60)</f>
        <v>&gt;100%</v>
      </c>
      <c r="AC60" s="223">
        <f t="shared" si="17"/>
        <v>0.44437421387926446</v>
      </c>
      <c r="AD60" s="227">
        <f>H60/N60/D60/('eTable 2. Prgm effect and costs'!$J$7)/('eTable 2. Prgm effect and costs'!$M$7)*$C$73</f>
        <v>5.2714452879477554</v>
      </c>
    </row>
    <row r="61" spans="1:30" x14ac:dyDescent="0.2">
      <c r="A61" s="519"/>
      <c r="B61" s="193" t="s">
        <v>12</v>
      </c>
      <c r="C61" s="238">
        <f>'eTable1. Data inputs'!AC13</f>
        <v>13.012140412051114</v>
      </c>
      <c r="D61" s="239">
        <f>'eTable1. Data inputs'!AG13</f>
        <v>2884.8179573089205</v>
      </c>
      <c r="E61" s="240">
        <f>'eTable1. Data inputs'!O13</f>
        <v>16365.431830998148</v>
      </c>
      <c r="F61" s="240">
        <f>'eTable1. Data inputs'!P13</f>
        <v>17799.971151996731</v>
      </c>
      <c r="G61" s="225">
        <f t="shared" si="18"/>
        <v>47211291.625178464</v>
      </c>
      <c r="H61" s="225">
        <f t="shared" si="19"/>
        <v>51349676.418860927</v>
      </c>
      <c r="I61" s="241">
        <f>'eTable1. Data inputs'!Z13</f>
        <v>0.2303276342924136</v>
      </c>
      <c r="J61" s="200">
        <f t="shared" si="20"/>
        <v>664.45329547123663</v>
      </c>
      <c r="K61" s="200">
        <f>J61*'eTable 2. Prgm effect and costs'!$L$7</f>
        <v>220.5297575486432</v>
      </c>
      <c r="L61" s="200">
        <f t="shared" si="21"/>
        <v>443.92353792259343</v>
      </c>
      <c r="M61" s="240">
        <f>'eTable1. Data inputs'!T13</f>
        <v>60613.612598368607</v>
      </c>
      <c r="N61" s="240">
        <f>'eTable1. Data inputs'!U13</f>
        <v>229574.79959808153</v>
      </c>
      <c r="O61" s="240">
        <f t="shared" si="22"/>
        <v>26907809.350937273</v>
      </c>
      <c r="P61" s="240">
        <f t="shared" si="23"/>
        <v>101913657.25545073</v>
      </c>
      <c r="Q61" s="225">
        <f t="shared" si="24"/>
        <v>20303482.27424119</v>
      </c>
      <c r="R61" s="225">
        <f t="shared" si="24"/>
        <v>-50563980.836589798</v>
      </c>
      <c r="S61" s="225">
        <f t="shared" si="25"/>
        <v>45736.440039323825</v>
      </c>
      <c r="T61" s="225">
        <f t="shared" si="26"/>
        <v>-113902.45507866402</v>
      </c>
      <c r="U61" s="242">
        <f t="shared" si="8"/>
        <v>0.56994435917078257</v>
      </c>
      <c r="V61" s="243">
        <f t="shared" si="8"/>
        <v>1.9846991132745961</v>
      </c>
      <c r="W61" s="222">
        <f t="shared" si="27"/>
        <v>9327.3855574713652</v>
      </c>
      <c r="X61" s="223" t="str">
        <f>IF(G61/M61/I61/'eTable 2. Prgm effect and costs'!$L$7/D61&gt;1,"&gt;100%",G61/M61/I61/'eTable 2. Prgm effect and costs'!$L$7/D61)</f>
        <v>&gt;100%</v>
      </c>
      <c r="Y61" s="223" t="str">
        <f t="shared" si="15"/>
        <v>&gt;100%</v>
      </c>
      <c r="Z61" s="224">
        <f>G61/M61/D61/('eTable 2. Prgm effect and costs'!$J$7)/('eTable 2. Prgm effect and costs'!$M$7)*$C$73</f>
        <v>22.830545127216624</v>
      </c>
      <c r="AA61" s="225">
        <f t="shared" si="16"/>
        <v>35327.586961681307</v>
      </c>
      <c r="AB61" s="226" t="str">
        <f>IF(H61/N61/I61/'eTable 2. Prgm effect and costs'!$L$7/D61&gt;1,"&gt;100%",H61/N61/I61/'eTable 2. Prgm effect and costs'!$L$7/D61)</f>
        <v>&gt;100%</v>
      </c>
      <c r="AC61" s="223">
        <f t="shared" si="17"/>
        <v>0.33662707047495188</v>
      </c>
      <c r="AD61" s="227">
        <f>H61/N61/D61/('eTable 2. Prgm effect and costs'!$J$7)/('eTable 2. Prgm effect and costs'!$M$7)*$C$73</f>
        <v>6.5562282589939338</v>
      </c>
    </row>
    <row r="62" spans="1:30" x14ac:dyDescent="0.2">
      <c r="A62" s="519"/>
      <c r="B62" s="193" t="s">
        <v>13</v>
      </c>
      <c r="C62" s="238">
        <f>'eTable1. Data inputs'!AC14</f>
        <v>8.1462679071309392</v>
      </c>
      <c r="D62" s="239">
        <f>'eTable1. Data inputs'!AG14</f>
        <v>37705.7682480476</v>
      </c>
      <c r="E62" s="240">
        <f>'eTable1. Data inputs'!O14</f>
        <v>13724.643530526115</v>
      </c>
      <c r="F62" s="240">
        <f>'eTable1. Data inputs'!P14</f>
        <v>14927.700132670643</v>
      </c>
      <c r="G62" s="225">
        <f t="shared" si="18"/>
        <v>517498228.24908346</v>
      </c>
      <c r="H62" s="225">
        <f t="shared" si="19"/>
        <v>562860401.67882872</v>
      </c>
      <c r="I62" s="241">
        <f>'eTable1. Data inputs'!Z14</f>
        <v>0.14419692348415999</v>
      </c>
      <c r="J62" s="200">
        <f t="shared" si="20"/>
        <v>5437.0557789751892</v>
      </c>
      <c r="K62" s="200">
        <f>J62*'eTable 2. Prgm effect and costs'!$L$7</f>
        <v>1804.540064573662</v>
      </c>
      <c r="L62" s="200">
        <f t="shared" si="21"/>
        <v>3632.5157144015275</v>
      </c>
      <c r="M62" s="240">
        <f>'eTable1. Data inputs'!T14</f>
        <v>59969.068949664936</v>
      </c>
      <c r="N62" s="240">
        <f>'eTable1. Data inputs'!U14</f>
        <v>220620.85303840754</v>
      </c>
      <c r="O62" s="240">
        <f t="shared" si="22"/>
        <v>217838585.33768657</v>
      </c>
      <c r="P62" s="240">
        <f t="shared" si="23"/>
        <v>801408715.58668542</v>
      </c>
      <c r="Q62" s="225">
        <f t="shared" si="24"/>
        <v>299659642.91139686</v>
      </c>
      <c r="R62" s="225">
        <f t="shared" si="24"/>
        <v>-238548313.9078567</v>
      </c>
      <c r="S62" s="225">
        <f t="shared" si="25"/>
        <v>82493.69485818372</v>
      </c>
      <c r="T62" s="225">
        <f t="shared" si="26"/>
        <v>-65670.277202684738</v>
      </c>
      <c r="U62" s="242">
        <f t="shared" si="8"/>
        <v>0.42094556743648598</v>
      </c>
      <c r="V62" s="243">
        <f t="shared" si="8"/>
        <v>1.4238143475653022</v>
      </c>
      <c r="W62" s="222">
        <f t="shared" si="27"/>
        <v>5777.3278588208113</v>
      </c>
      <c r="X62" s="223" t="str">
        <f>IF(G62/M62/I62/'eTable 2. Prgm effect and costs'!$L$7/D62&gt;1,"&gt;100%",G62/M62/I62/'eTable 2. Prgm effect and costs'!$L$7/D62)</f>
        <v>&gt;100%</v>
      </c>
      <c r="Y62" s="223" t="str">
        <f t="shared" si="15"/>
        <v>&gt;100%</v>
      </c>
      <c r="Z62" s="224">
        <f>G62/M62/D62/('eTable 2. Prgm effect and costs'!$J$7)/('eTable 2. Prgm effect and costs'!$M$7)*$C$73</f>
        <v>19.352307132584503</v>
      </c>
      <c r="AA62" s="225">
        <f t="shared" si="16"/>
        <v>21254.273625048929</v>
      </c>
      <c r="AB62" s="226" t="str">
        <f>IF(H62/N62/I62/'eTable 2. Prgm effect and costs'!$L$7/D62&gt;1,"&gt;100%",H62/N62/I62/'eTable 2. Prgm effect and costs'!$L$7/D62)</f>
        <v>&gt;100%</v>
      </c>
      <c r="AC62" s="223">
        <f t="shared" si="17"/>
        <v>0.46923494584691289</v>
      </c>
      <c r="AD62" s="227">
        <f>H62/N62/D62/('eTable 2. Prgm effect and costs'!$J$7)/('eTable 2. Prgm effect and costs'!$M$7)*$C$73</f>
        <v>5.7214396814169746</v>
      </c>
    </row>
    <row r="63" spans="1:30" x14ac:dyDescent="0.2">
      <c r="A63" s="519"/>
      <c r="B63" s="193" t="s">
        <v>14</v>
      </c>
      <c r="C63" s="238">
        <f>'eTable1. Data inputs'!AC15</f>
        <v>14.608390879405409</v>
      </c>
      <c r="D63" s="239">
        <f>'eTable1. Data inputs'!AG15</f>
        <v>18140.948861135326</v>
      </c>
      <c r="E63" s="240">
        <f>'eTable1. Data inputs'!O15</f>
        <v>11385.112358417446</v>
      </c>
      <c r="F63" s="240">
        <f>'eTable1. Data inputs'!P15</f>
        <v>12383.093439564425</v>
      </c>
      <c r="G63" s="225">
        <f t="shared" si="18"/>
        <v>206536741.07233068</v>
      </c>
      <c r="H63" s="225">
        <f t="shared" si="19"/>
        <v>224641064.82979858</v>
      </c>
      <c r="I63" s="241">
        <f>'eTable1. Data inputs'!Z15</f>
        <v>0.25858283153447287</v>
      </c>
      <c r="J63" s="200">
        <f t="shared" si="20"/>
        <v>4690.9379232344436</v>
      </c>
      <c r="K63" s="200">
        <f>J63*'eTable 2. Prgm effect and costs'!$L$7</f>
        <v>1556.9061210735008</v>
      </c>
      <c r="L63" s="200">
        <f t="shared" si="21"/>
        <v>3134.0318021609428</v>
      </c>
      <c r="M63" s="240">
        <f>'eTable1. Data inputs'!T15</f>
        <v>55375.612555857777</v>
      </c>
      <c r="N63" s="240">
        <f>'eTable1. Data inputs'!U15</f>
        <v>195644.60020726454</v>
      </c>
      <c r="O63" s="240">
        <f t="shared" si="22"/>
        <v>173548930.81420109</v>
      </c>
      <c r="P63" s="240">
        <f t="shared" si="23"/>
        <v>613156398.97063041</v>
      </c>
      <c r="Q63" s="225">
        <f t="shared" si="24"/>
        <v>32987810.258129597</v>
      </c>
      <c r="R63" s="225">
        <f t="shared" si="24"/>
        <v>-388515334.14083183</v>
      </c>
      <c r="S63" s="225">
        <f t="shared" si="25"/>
        <v>10525.67821276868</v>
      </c>
      <c r="T63" s="225">
        <f t="shared" si="26"/>
        <v>-123966.62148512567</v>
      </c>
      <c r="U63" s="242">
        <f t="shared" si="8"/>
        <v>0.84028115246295565</v>
      </c>
      <c r="V63" s="243">
        <f t="shared" si="8"/>
        <v>2.7294938235589035</v>
      </c>
      <c r="W63" s="222">
        <f t="shared" si="27"/>
        <v>9566.6953334512491</v>
      </c>
      <c r="X63" s="223" t="str">
        <f>IF(G63/M63/I63/'eTable 2. Prgm effect and costs'!$L$7/D63&gt;1,"&gt;100%",G63/M63/I63/'eTable 2. Prgm effect and costs'!$L$7/D63)</f>
        <v>&gt;100%</v>
      </c>
      <c r="Y63" s="223">
        <f t="shared" si="15"/>
        <v>0.79509512538461447</v>
      </c>
      <c r="Z63" s="224">
        <f>G63/M63/D63/('eTable 2. Prgm effect and costs'!$J$7)/('eTable 2. Prgm effect and costs'!$M$7)*$C$73</f>
        <v>17.385122630189461</v>
      </c>
      <c r="AA63" s="225">
        <f t="shared" si="16"/>
        <v>33799.577059843876</v>
      </c>
      <c r="AB63" s="226">
        <f>IF(H63/N63/I63/'eTable 2. Prgm effect and costs'!$L$7/D63&gt;1,"&gt;100%",H63/N63/I63/'eTable 2. Prgm effect and costs'!$L$7/D63)</f>
        <v>0.73749462102183494</v>
      </c>
      <c r="AC63" s="223">
        <f t="shared" si="17"/>
        <v>0.24477192163224695</v>
      </c>
      <c r="AD63" s="227">
        <f>H63/N63/D63/('eTable 2. Prgm effect and costs'!$J$7)/('eTable 2. Prgm effect and costs'!$M$7)*$C$73</f>
        <v>5.3520512680105545</v>
      </c>
    </row>
    <row r="64" spans="1:30" x14ac:dyDescent="0.2">
      <c r="A64" s="519"/>
      <c r="B64" s="193" t="s">
        <v>15</v>
      </c>
      <c r="C64" s="238">
        <f>'eTable1. Data inputs'!AC16</f>
        <v>8.2443612050602972</v>
      </c>
      <c r="D64" s="239">
        <f>'eTable1. Data inputs'!AG16</f>
        <v>184774.30117663115</v>
      </c>
      <c r="E64" s="240">
        <f>'eTable1. Data inputs'!O16</f>
        <v>16126.452379500901</v>
      </c>
      <c r="F64" s="240">
        <f>'eTable1. Data inputs'!P16</f>
        <v>17540.043556654353</v>
      </c>
      <c r="G64" s="225">
        <f t="shared" si="18"/>
        <v>2979753968.8804994</v>
      </c>
      <c r="H64" s="225">
        <f t="shared" si="19"/>
        <v>3240949290.7884803</v>
      </c>
      <c r="I64" s="241">
        <f>'eTable1. Data inputs'!Z16</f>
        <v>0.14593327096709102</v>
      </c>
      <c r="J64" s="200">
        <f t="shared" si="20"/>
        <v>26964.718161364199</v>
      </c>
      <c r="K64" s="200">
        <f>J64*'eTable 2. Prgm effect and costs'!$L$7</f>
        <v>8949.4969759700143</v>
      </c>
      <c r="L64" s="200">
        <f t="shared" si="21"/>
        <v>18015.221185394184</v>
      </c>
      <c r="M64" s="240">
        <f>'eTable1. Data inputs'!T16</f>
        <v>75761.672153068794</v>
      </c>
      <c r="N64" s="240">
        <f>'eTable1. Data inputs'!U16</f>
        <v>256406.60812720592</v>
      </c>
      <c r="O64" s="240">
        <f t="shared" si="22"/>
        <v>1364863281.2128537</v>
      </c>
      <c r="P64" s="240">
        <f t="shared" si="23"/>
        <v>4619221758.8083048</v>
      </c>
      <c r="Q64" s="225">
        <f t="shared" si="24"/>
        <v>1614890687.6676457</v>
      </c>
      <c r="R64" s="225">
        <f t="shared" si="24"/>
        <v>-1378272468.0198245</v>
      </c>
      <c r="S64" s="225">
        <f t="shared" si="25"/>
        <v>89640.347517737726</v>
      </c>
      <c r="T64" s="225">
        <f t="shared" si="26"/>
        <v>-76505.997558179137</v>
      </c>
      <c r="U64" s="242">
        <f t="shared" si="8"/>
        <v>0.45804562909119506</v>
      </c>
      <c r="V64" s="243">
        <f t="shared" si="8"/>
        <v>1.4252681373130984</v>
      </c>
      <c r="W64" s="222">
        <f t="shared" si="27"/>
        <v>7386.6510251776899</v>
      </c>
      <c r="X64" s="223" t="str">
        <f>IF(G64/M64/I64/'eTable 2. Prgm effect and costs'!$L$7/D64&gt;1,"&gt;100%",G64/M64/I64/'eTable 2. Prgm effect and costs'!$L$7/D64)</f>
        <v>&gt;100%</v>
      </c>
      <c r="Y64" s="223" t="str">
        <f t="shared" si="15"/>
        <v>&gt;100%</v>
      </c>
      <c r="Z64" s="224">
        <f>G64/M64/D64/('eTable 2. Prgm effect and costs'!$J$7)/('eTable 2. Prgm effect and costs'!$M$7)*$C$73</f>
        <v>17.998995474354537</v>
      </c>
      <c r="AA64" s="225">
        <f t="shared" si="16"/>
        <v>24999.265208383367</v>
      </c>
      <c r="AB64" s="226" t="str">
        <f>IF(H64/N64/I64/'eTable 2. Prgm effect and costs'!$L$7/D64&gt;1,"&gt;100%",H64/N64/I64/'eTable 2. Prgm effect and costs'!$L$7/D64)</f>
        <v>&gt;100%</v>
      </c>
      <c r="AC64" s="223">
        <f t="shared" si="17"/>
        <v>0.46875632085297586</v>
      </c>
      <c r="AD64" s="227">
        <f>H64/N64/D64/('eTable 2. Prgm effect and costs'!$J$7)/('eTable 2. Prgm effect and costs'!$M$7)*$C$73</f>
        <v>5.7844281993158742</v>
      </c>
    </row>
    <row r="65" spans="1:30" x14ac:dyDescent="0.2">
      <c r="A65" s="519"/>
      <c r="B65" s="193" t="s">
        <v>16</v>
      </c>
      <c r="C65" s="238">
        <f>'eTable1. Data inputs'!AC17</f>
        <v>8.2080437374589241</v>
      </c>
      <c r="D65" s="239">
        <f>'eTable1. Data inputs'!AG17</f>
        <v>21332.804304533365</v>
      </c>
      <c r="E65" s="240">
        <f>'eTable1. Data inputs'!O17</f>
        <v>13804.156859684073</v>
      </c>
      <c r="F65" s="240">
        <f>'eTable1. Data inputs'!P17</f>
        <v>15014.18333579212</v>
      </c>
      <c r="G65" s="225">
        <f t="shared" si="18"/>
        <v>294481376.87672216</v>
      </c>
      <c r="H65" s="225">
        <f t="shared" si="19"/>
        <v>320294634.89483929</v>
      </c>
      <c r="I65" s="241">
        <f>'eTable1. Data inputs'!Z17</f>
        <v>0.14529041620751829</v>
      </c>
      <c r="J65" s="200">
        <f t="shared" si="20"/>
        <v>3099.4520162791905</v>
      </c>
      <c r="K65" s="200">
        <f>J65*'eTable 2. Prgm effect and costs'!$L$7</f>
        <v>1028.6974364374901</v>
      </c>
      <c r="L65" s="200">
        <f t="shared" si="21"/>
        <v>2070.7545798417004</v>
      </c>
      <c r="M65" s="240">
        <f>'eTable1. Data inputs'!T17</f>
        <v>62922.583182842551</v>
      </c>
      <c r="N65" s="240">
        <f>'eTable1. Data inputs'!U17</f>
        <v>228939.63137535178</v>
      </c>
      <c r="O65" s="240">
        <f t="shared" si="22"/>
        <v>130297227.30134158</v>
      </c>
      <c r="P65" s="240">
        <f t="shared" si="23"/>
        <v>474077790.17778033</v>
      </c>
      <c r="Q65" s="225">
        <f t="shared" si="24"/>
        <v>164184149.57538056</v>
      </c>
      <c r="R65" s="225">
        <f t="shared" si="24"/>
        <v>-153783155.28294104</v>
      </c>
      <c r="S65" s="225">
        <f t="shared" si="25"/>
        <v>79287.111651797808</v>
      </c>
      <c r="T65" s="225">
        <f t="shared" si="26"/>
        <v>-74264.307697292184</v>
      </c>
      <c r="U65" s="242">
        <f t="shared" si="8"/>
        <v>0.44246338659265205</v>
      </c>
      <c r="V65" s="243">
        <f t="shared" si="8"/>
        <v>1.4801302879563745</v>
      </c>
      <c r="W65" s="222">
        <f t="shared" si="27"/>
        <v>6107.8339931920036</v>
      </c>
      <c r="X65" s="223" t="str">
        <f>IF(G65/M65/I65/'eTable 2. Prgm effect and costs'!$L$7/D65&gt;1,"&gt;100%",G65/M65/I65/'eTable 2. Prgm effect and costs'!$L$7/D65)</f>
        <v>&gt;100%</v>
      </c>
      <c r="Y65" s="223" t="str">
        <f t="shared" si="15"/>
        <v>&gt;100%</v>
      </c>
      <c r="Z65" s="224">
        <f>G65/M65/D65/('eTable 2. Prgm effect and costs'!$J$7)/('eTable 2. Prgm effect and costs'!$M$7)*$C$73</f>
        <v>18.55078631628237</v>
      </c>
      <c r="AA65" s="225">
        <f t="shared" si="16"/>
        <v>22222.947504235792</v>
      </c>
      <c r="AB65" s="226" t="str">
        <f>IF(H65/N65/I65/'eTable 2. Prgm effect and costs'!$L$7/D65&gt;1,"&gt;100%",H65/N65/I65/'eTable 2. Prgm effect and costs'!$L$7/D65)</f>
        <v>&gt;100%</v>
      </c>
      <c r="AC65" s="223">
        <f t="shared" si="17"/>
        <v>0.45138151263583476</v>
      </c>
      <c r="AD65" s="227">
        <f>H65/N65/D65/('eTable 2. Prgm effect and costs'!$J$7)/('eTable 2. Prgm effect and costs'!$M$7)*$C$73</f>
        <v>5.5454873157090931</v>
      </c>
    </row>
    <row r="66" spans="1:30" x14ac:dyDescent="0.2">
      <c r="A66" s="519"/>
      <c r="B66" s="193" t="s">
        <v>17</v>
      </c>
      <c r="C66" s="238">
        <f>'eTable1. Data inputs'!AC18</f>
        <v>9.2761142921154942</v>
      </c>
      <c r="D66" s="239">
        <f>'eTable1. Data inputs'!AG18</f>
        <v>9561.015089626304</v>
      </c>
      <c r="E66" s="240">
        <f>'eTable1. Data inputs'!O18</f>
        <v>14258.756220201245</v>
      </c>
      <c r="F66" s="240">
        <f>'eTable1. Data inputs'!P18</f>
        <v>15508.631364202518</v>
      </c>
      <c r="G66" s="225">
        <f t="shared" si="18"/>
        <v>136328183.38064703</v>
      </c>
      <c r="H66" s="225">
        <f t="shared" si="19"/>
        <v>148278258.49259204</v>
      </c>
      <c r="I66" s="241">
        <f>'eTable1. Data inputs'!Z18</f>
        <v>0.16419631149616709</v>
      </c>
      <c r="J66" s="200">
        <f t="shared" si="20"/>
        <v>1569.8834118758346</v>
      </c>
      <c r="K66" s="200">
        <f>J66*'eTable 2. Prgm effect and costs'!$L$7</f>
        <v>521.03889101051413</v>
      </c>
      <c r="L66" s="200">
        <f t="shared" si="21"/>
        <v>1048.8445208653204</v>
      </c>
      <c r="M66" s="240">
        <f>'eTable1. Data inputs'!T18</f>
        <v>64731.785323180389</v>
      </c>
      <c r="N66" s="240">
        <f>'eTable1. Data inputs'!U18</f>
        <v>223183.75605657831</v>
      </c>
      <c r="O66" s="240">
        <f t="shared" si="22"/>
        <v>67893578.362047911</v>
      </c>
      <c r="P66" s="240">
        <f t="shared" si="23"/>
        <v>234085059.68608442</v>
      </c>
      <c r="Q66" s="225">
        <f t="shared" si="24"/>
        <v>68434605.018599123</v>
      </c>
      <c r="R66" s="225">
        <f t="shared" si="24"/>
        <v>-85806801.193492383</v>
      </c>
      <c r="S66" s="225">
        <f t="shared" si="25"/>
        <v>65247.616455238785</v>
      </c>
      <c r="T66" s="225">
        <f t="shared" si="26"/>
        <v>-81810.792244688317</v>
      </c>
      <c r="U66" s="242">
        <f t="shared" si="8"/>
        <v>0.49801571970250424</v>
      </c>
      <c r="V66" s="243">
        <f t="shared" si="8"/>
        <v>1.5786876785970567</v>
      </c>
      <c r="W66" s="222">
        <f t="shared" si="27"/>
        <v>7101.0847410660826</v>
      </c>
      <c r="X66" s="223" t="str">
        <f>IF(G66/M66/I66/'eTable 2. Prgm effect and costs'!$L$7/D66&gt;1,"&gt;100%",G66/M66/I66/'eTable 2. Prgm effect and costs'!$L$7/D66)</f>
        <v>&gt;100%</v>
      </c>
      <c r="Y66" s="223" t="str">
        <f t="shared" si="15"/>
        <v>&gt;100%</v>
      </c>
      <c r="Z66" s="224">
        <f>G66/M66/D66/('eTable 2. Prgm effect and costs'!$J$7)/('eTable 2. Prgm effect and costs'!$M$7)*$C$73</f>
        <v>18.626147579551692</v>
      </c>
      <c r="AA66" s="225">
        <f t="shared" si="16"/>
        <v>24483.285246570376</v>
      </c>
      <c r="AB66" s="226" t="str">
        <f>IF(H66/N66/I66/'eTable 2. Prgm effect and costs'!$L$7/D66&gt;1,"&gt;100%",H66/N66/I66/'eTable 2. Prgm effect and costs'!$L$7/D66)</f>
        <v>&gt;100%</v>
      </c>
      <c r="AC66" s="223">
        <f t="shared" si="17"/>
        <v>0.42320178800001163</v>
      </c>
      <c r="AD66" s="227">
        <f>H66/N66/D66/('eTable 2. Prgm effect and costs'!$J$7)/('eTable 2. Prgm effect and costs'!$M$7)*$C$73</f>
        <v>5.875838785515171</v>
      </c>
    </row>
    <row r="67" spans="1:30" x14ac:dyDescent="0.2">
      <c r="A67" s="519"/>
      <c r="B67" s="193" t="s">
        <v>18</v>
      </c>
      <c r="C67" s="238">
        <f>'eTable1. Data inputs'!AC19</f>
        <v>9.4076381178828647</v>
      </c>
      <c r="D67" s="239">
        <f>'eTable1. Data inputs'!AG19</f>
        <v>3595.777308251545</v>
      </c>
      <c r="E67" s="240">
        <f>'eTable1. Data inputs'!O19</f>
        <v>13657.053279161855</v>
      </c>
      <c r="F67" s="240">
        <f>'eTable1. Data inputs'!P19</f>
        <v>14854.185144684736</v>
      </c>
      <c r="G67" s="225">
        <f t="shared" si="18"/>
        <v>49107722.278792553</v>
      </c>
      <c r="H67" s="225">
        <f t="shared" si="19"/>
        <v>53412341.875824563</v>
      </c>
      <c r="I67" s="241">
        <f>'eTable1. Data inputs'!Z19</f>
        <v>0.16652441207630145</v>
      </c>
      <c r="J67" s="200">
        <f t="shared" si="20"/>
        <v>598.78470221389432</v>
      </c>
      <c r="K67" s="200">
        <f>J67*'eTable 2. Prgm effect and costs'!$L$7</f>
        <v>198.73457788995631</v>
      </c>
      <c r="L67" s="200">
        <f t="shared" si="21"/>
        <v>400.05012432393801</v>
      </c>
      <c r="M67" s="240">
        <f>'eTable1. Data inputs'!T19</f>
        <v>59153.606543901347</v>
      </c>
      <c r="N67" s="240">
        <f>'eTable1. Data inputs'!U19</f>
        <v>217947.71079578114</v>
      </c>
      <c r="O67" s="240">
        <f t="shared" si="22"/>
        <v>23664407.652097046</v>
      </c>
      <c r="P67" s="240">
        <f t="shared" si="23"/>
        <v>87190008.799969926</v>
      </c>
      <c r="Q67" s="225">
        <f t="shared" si="24"/>
        <v>25443314.626695506</v>
      </c>
      <c r="R67" s="225">
        <f t="shared" si="24"/>
        <v>-33777666.924145363</v>
      </c>
      <c r="S67" s="225">
        <f t="shared" si="25"/>
        <v>63600.31675953923</v>
      </c>
      <c r="T67" s="225">
        <f t="shared" si="26"/>
        <v>-84433.586869214705</v>
      </c>
      <c r="U67" s="242">
        <f t="shared" si="8"/>
        <v>0.48188770633160999</v>
      </c>
      <c r="V67" s="243">
        <f t="shared" si="8"/>
        <v>1.632394419302438</v>
      </c>
      <c r="W67" s="222">
        <f t="shared" si="27"/>
        <v>6581.1660799438996</v>
      </c>
      <c r="X67" s="223" t="str">
        <f>IF(G67/M67/I67/'eTable 2. Prgm effect and costs'!$L$7/D67&gt;1,"&gt;100%",G67/M67/I67/'eTable 2. Prgm effect and costs'!$L$7/D67)</f>
        <v>&gt;100%</v>
      </c>
      <c r="Y67" s="223" t="str">
        <f t="shared" si="15"/>
        <v>&gt;100%</v>
      </c>
      <c r="Z67" s="224">
        <f>G67/M67/D67/('eTable 2. Prgm effect and costs'!$J$7)/('eTable 2. Prgm effect and costs'!$M$7)*$C$73</f>
        <v>19.522469642354846</v>
      </c>
      <c r="AA67" s="225">
        <f t="shared" si="16"/>
        <v>24247.888933468537</v>
      </c>
      <c r="AB67" s="226" t="str">
        <f>IF(H67/N67/I67/'eTable 2. Prgm effect and costs'!$L$7/D67&gt;1,"&gt;100%",H67/N67/I67/'eTable 2. Prgm effect and costs'!$L$7/D67)</f>
        <v>&gt;100%</v>
      </c>
      <c r="AC67" s="223">
        <f t="shared" si="17"/>
        <v>0.40927819917526975</v>
      </c>
      <c r="AD67" s="227">
        <f>H67/N67/D67/('eTable 2. Prgm effect and costs'!$J$7)/('eTable 2. Prgm effect and costs'!$M$7)*$C$73</f>
        <v>5.7630913256264247</v>
      </c>
    </row>
    <row r="68" spans="1:30" x14ac:dyDescent="0.2">
      <c r="A68" s="519"/>
      <c r="B68" s="193" t="s">
        <v>59</v>
      </c>
      <c r="C68" s="238">
        <f>'eTable1. Data inputs'!AC20</f>
        <v>18.389938460986418</v>
      </c>
      <c r="D68" s="239">
        <f>'eTable1. Data inputs'!AG20</f>
        <v>2715.8385518126097</v>
      </c>
      <c r="E68" s="240">
        <f>'eTable1. Data inputs'!O20</f>
        <v>15097.623098138056</v>
      </c>
      <c r="F68" s="240">
        <f>'eTable1. Data inputs'!P20</f>
        <v>16421.030522491645</v>
      </c>
      <c r="G68" s="225">
        <f t="shared" si="18"/>
        <v>41002706.850659862</v>
      </c>
      <c r="H68" s="225">
        <f t="shared" si="19"/>
        <v>44596867.75347437</v>
      </c>
      <c r="I68" s="241">
        <f>'eTable1. Data inputs'!Z20</f>
        <v>0.32551992880273511</v>
      </c>
      <c r="J68" s="200">
        <f t="shared" si="20"/>
        <v>884.05957202576394</v>
      </c>
      <c r="K68" s="200">
        <f>J68*'eTable 2. Prgm effect and costs'!$L$7</f>
        <v>293.41632347406824</v>
      </c>
      <c r="L68" s="200">
        <f t="shared" si="21"/>
        <v>590.64324855169571</v>
      </c>
      <c r="M68" s="240">
        <f>'eTable1. Data inputs'!T20</f>
        <v>70449.85523909959</v>
      </c>
      <c r="N68" s="240">
        <f>'eTable1. Data inputs'!U20</f>
        <v>254622.71001910788</v>
      </c>
      <c r="O68" s="240">
        <f t="shared" si="22"/>
        <v>41610731.35841848</v>
      </c>
      <c r="P68" s="240">
        <f t="shared" si="23"/>
        <v>150391184.60072228</v>
      </c>
      <c r="Q68" s="225">
        <f t="shared" si="24"/>
        <v>-608024.5077586174</v>
      </c>
      <c r="R68" s="225">
        <f t="shared" si="24"/>
        <v>-105794316.84724791</v>
      </c>
      <c r="S68" s="225">
        <f t="shared" si="25"/>
        <v>-1029.4276777894979</v>
      </c>
      <c r="T68" s="225">
        <f t="shared" si="26"/>
        <v>-179117.11867809208</v>
      </c>
      <c r="U68" s="242">
        <f t="shared" si="8"/>
        <v>1.0148288870286823</v>
      </c>
      <c r="V68" s="243">
        <f t="shared" si="8"/>
        <v>3.3722364860255434</v>
      </c>
      <c r="W68" s="222">
        <f t="shared" si="27"/>
        <v>15321.50404546197</v>
      </c>
      <c r="X68" s="223" t="str">
        <f>IF(G68/M68/I68/'eTable 2. Prgm effect and costs'!$L$7/D68&gt;1,"&gt;100%",G68/M68/I68/'eTable 2. Prgm effect and costs'!$L$7/D68)</f>
        <v>&gt;100%</v>
      </c>
      <c r="Y68" s="223">
        <f t="shared" si="15"/>
        <v>0.65834098419488452</v>
      </c>
      <c r="Z68" s="224">
        <f>G68/M68/D68/('eTable 2. Prgm effect and costs'!$J$7)/('eTable 2. Prgm effect and costs'!$M$7)*$C$73</f>
        <v>18.121220923096029</v>
      </c>
      <c r="AA68" s="225">
        <f t="shared" si="16"/>
        <v>55375.598266085421</v>
      </c>
      <c r="AB68" s="226">
        <f>IF(H68/N68/I68/'eTable 2. Prgm effect and costs'!$L$7/D68&gt;1,"&gt;100%",H68/N68/I68/'eTable 2. Prgm effect and costs'!$L$7/D68)</f>
        <v>0.59692937352667197</v>
      </c>
      <c r="AC68" s="223">
        <f t="shared" si="17"/>
        <v>0.19811880069635232</v>
      </c>
      <c r="AD68" s="227">
        <f>H68/N68/D68/('eTable 2. Prgm effect and costs'!$J$7)/('eTable 2. Prgm effect and costs'!$M$7)*$C$73</f>
        <v>5.4533359499530425</v>
      </c>
    </row>
    <row r="69" spans="1:30" x14ac:dyDescent="0.2">
      <c r="A69" s="519"/>
      <c r="B69" s="193" t="s">
        <v>19</v>
      </c>
      <c r="C69" s="238">
        <f>'eTable1. Data inputs'!AC21</f>
        <v>12.034001262580482</v>
      </c>
      <c r="D69" s="239">
        <f>'eTable1. Data inputs'!AG21</f>
        <v>86927.688041251837</v>
      </c>
      <c r="E69" s="240">
        <f>'eTable1. Data inputs'!O21</f>
        <v>13026.794891979176</v>
      </c>
      <c r="F69" s="240">
        <f>'eTable1. Data inputs'!P21</f>
        <v>14168.680403593436</v>
      </c>
      <c r="G69" s="225">
        <f t="shared" si="18"/>
        <v>1132389162.5473387</v>
      </c>
      <c r="H69" s="225">
        <f t="shared" si="19"/>
        <v>1231650630.0797684</v>
      </c>
      <c r="I69" s="241">
        <f>'eTable1. Data inputs'!Z21</f>
        <v>0.21301361298830049</v>
      </c>
      <c r="J69" s="200">
        <f t="shared" si="20"/>
        <v>18516.780898386936</v>
      </c>
      <c r="K69" s="200">
        <f>J69*'eTable 2. Prgm effect and costs'!$L$7</f>
        <v>6145.6557292060097</v>
      </c>
      <c r="L69" s="200">
        <f t="shared" si="21"/>
        <v>12371.125169180927</v>
      </c>
      <c r="M69" s="240">
        <f>'eTable1. Data inputs'!T21</f>
        <v>58996.049822022171</v>
      </c>
      <c r="N69" s="240">
        <f>'eTable1. Data inputs'!U21</f>
        <v>215652.04710131368</v>
      </c>
      <c r="O69" s="240">
        <f t="shared" si="22"/>
        <v>729847516.83547044</v>
      </c>
      <c r="P69" s="240">
        <f t="shared" si="23"/>
        <v>2667858467.6804523</v>
      </c>
      <c r="Q69" s="225">
        <f t="shared" si="24"/>
        <v>402541645.71186829</v>
      </c>
      <c r="R69" s="225">
        <f t="shared" si="24"/>
        <v>-1436207837.6006839</v>
      </c>
      <c r="S69" s="225">
        <f t="shared" si="25"/>
        <v>32538.806309605869</v>
      </c>
      <c r="T69" s="225">
        <f t="shared" si="26"/>
        <v>-116093.54993663629</v>
      </c>
      <c r="U69" s="242">
        <f t="shared" si="8"/>
        <v>0.64452004750174363</v>
      </c>
      <c r="V69" s="243">
        <f t="shared" si="8"/>
        <v>2.1660837923719223</v>
      </c>
      <c r="W69" s="222">
        <f t="shared" si="27"/>
        <v>8396.03046257389</v>
      </c>
      <c r="X69" s="223" t="str">
        <f>IF(G69/M69/I69/'eTable 2. Prgm effect and costs'!$L$7/D69&gt;1,"&gt;100%",G69/M69/I69/'eTable 2. Prgm effect and costs'!$L$7/D69)</f>
        <v>&gt;100%</v>
      </c>
      <c r="Y69" s="223" t="str">
        <f t="shared" si="15"/>
        <v>&gt;100%</v>
      </c>
      <c r="Z69" s="224">
        <f>G69/M69/D69/('eTable 2. Prgm effect and costs'!$J$7)/('eTable 2. Prgm effect and costs'!$M$7)*$C$73</f>
        <v>18.671259814533425</v>
      </c>
      <c r="AA69" s="225">
        <f t="shared" si="16"/>
        <v>30690.54898152141</v>
      </c>
      <c r="AB69" s="226">
        <f>IF(H69/N69/I69/'eTable 2. Prgm effect and costs'!$L$7/D69&gt;1,"&gt;100%",H69/N69/I69/'eTable 2. Prgm effect and costs'!$L$7/D69)</f>
        <v>0.92932093397122728</v>
      </c>
      <c r="AC69" s="223">
        <f t="shared" si="17"/>
        <v>0.30843841343010564</v>
      </c>
      <c r="AD69" s="227">
        <f>H69/N69/D69/('eTable 2. Prgm effect and costs'!$J$7)/('eTable 2. Prgm effect and costs'!$M$7)*$C$73</f>
        <v>5.5556490034962653</v>
      </c>
    </row>
    <row r="70" spans="1:30" x14ac:dyDescent="0.2">
      <c r="A70" s="519"/>
      <c r="B70" s="193" t="s">
        <v>20</v>
      </c>
      <c r="C70" s="238">
        <f>'eTable1. Data inputs'!AC22</f>
        <v>7.656316461080392</v>
      </c>
      <c r="D70" s="239">
        <f>'eTable1. Data inputs'!AG22</f>
        <v>57411.872492315015</v>
      </c>
      <c r="E70" s="240">
        <f>'eTable1. Data inputs'!O22</f>
        <v>12526.735985686619</v>
      </c>
      <c r="F70" s="240">
        <f>'eTable1. Data inputs'!P22</f>
        <v>13624.787996828654</v>
      </c>
      <c r="G70" s="225">
        <f t="shared" si="18"/>
        <v>719183369.1551342</v>
      </c>
      <c r="H70" s="225">
        <f t="shared" si="19"/>
        <v>782224591.20875084</v>
      </c>
      <c r="I70" s="241">
        <f>'eTable1. Data inputs'!Z22</f>
        <v>0.1355243028457864</v>
      </c>
      <c r="J70" s="200">
        <f t="shared" si="20"/>
        <v>7780.7039945921733</v>
      </c>
      <c r="K70" s="200">
        <f>J70*'eTable 2. Prgm effect and costs'!$L$7</f>
        <v>2582.3888257913682</v>
      </c>
      <c r="L70" s="200">
        <f t="shared" si="21"/>
        <v>5198.3151688008056</v>
      </c>
      <c r="M70" s="240">
        <f>'eTable1. Data inputs'!T22</f>
        <v>55910.21127541153</v>
      </c>
      <c r="N70" s="240">
        <f>'eTable1. Data inputs'!U22</f>
        <v>206305.09980129771</v>
      </c>
      <c r="O70" s="240">
        <f t="shared" si="22"/>
        <v>290638899.36382961</v>
      </c>
      <c r="P70" s="240">
        <f t="shared" si="23"/>
        <v>1072438929.6980499</v>
      </c>
      <c r="Q70" s="225">
        <f t="shared" si="24"/>
        <v>428544469.79130459</v>
      </c>
      <c r="R70" s="225">
        <f t="shared" si="24"/>
        <v>-290214338.48929906</v>
      </c>
      <c r="S70" s="225">
        <f t="shared" si="25"/>
        <v>82439.108802663293</v>
      </c>
      <c r="T70" s="225">
        <f t="shared" si="26"/>
        <v>-55828.538490914223</v>
      </c>
      <c r="U70" s="242">
        <f t="shared" si="8"/>
        <v>0.40412349871947084</v>
      </c>
      <c r="V70" s="243">
        <f t="shared" si="8"/>
        <v>1.3710115250159018</v>
      </c>
      <c r="W70" s="222">
        <f t="shared" si="27"/>
        <v>5062.3483740707761</v>
      </c>
      <c r="X70" s="223" t="str">
        <f>IF(G70/M70/I70/'eTable 2. Prgm effect and costs'!$L$7/D70&gt;1,"&gt;100%",G70/M70/I70/'eTable 2. Prgm effect and costs'!$L$7/D70)</f>
        <v>&gt;100%</v>
      </c>
      <c r="Y70" s="223" t="str">
        <f t="shared" si="15"/>
        <v>&gt;100%</v>
      </c>
      <c r="Z70" s="224">
        <f>G70/M70/D70/('eTable 2. Prgm effect and costs'!$J$7)/('eTable 2. Prgm effect and costs'!$M$7)*$C$73</f>
        <v>18.94548692501337</v>
      </c>
      <c r="AA70" s="225">
        <f t="shared" si="16"/>
        <v>18679.741369550407</v>
      </c>
      <c r="AB70" s="226" t="str">
        <f>IF(H70/N70/I70/'eTable 2. Prgm effect and costs'!$L$7/D70&gt;1,"&gt;100%",H70/N70/I70/'eTable 2. Prgm effect and costs'!$L$7/D70)</f>
        <v>&gt;100%</v>
      </c>
      <c r="AC70" s="223">
        <f t="shared" si="17"/>
        <v>0.48730695262982054</v>
      </c>
      <c r="AD70" s="227">
        <f>H70/N70/D70/('eTable 2. Prgm effect and costs'!$J$7)/('eTable 2. Prgm effect and costs'!$M$7)*$C$73</f>
        <v>5.5844289572923831</v>
      </c>
    </row>
    <row r="71" spans="1:30" x14ac:dyDescent="0.2">
      <c r="A71" s="519"/>
      <c r="B71" s="193" t="s">
        <v>21</v>
      </c>
      <c r="C71" s="238">
        <f>'eTable1. Data inputs'!AC23</f>
        <v>4.3089700780431288</v>
      </c>
      <c r="D71" s="239">
        <f>'eTable1. Data inputs'!AG23</f>
        <v>4608.6702330913258</v>
      </c>
      <c r="E71" s="240">
        <f>'eTable1. Data inputs'!O23</f>
        <v>15514.939516172066</v>
      </c>
      <c r="F71" s="240">
        <f>'eTable1. Data inputs'!P23</f>
        <v>16874.927509688161</v>
      </c>
      <c r="G71" s="225">
        <f t="shared" si="18"/>
        <v>71503239.916394532</v>
      </c>
      <c r="H71" s="225">
        <f t="shared" si="19"/>
        <v>77770976.09947376</v>
      </c>
      <c r="I71" s="241">
        <f>'eTable1. Data inputs'!Z23</f>
        <v>7.6272992212203322E-2</v>
      </c>
      <c r="J71" s="200">
        <f t="shared" si="20"/>
        <v>351.51706879718796</v>
      </c>
      <c r="K71" s="200">
        <f>J71*'eTable 2. Prgm effect and costs'!$L$7</f>
        <v>116.66730300596325</v>
      </c>
      <c r="L71" s="200">
        <f t="shared" si="21"/>
        <v>234.84976579122471</v>
      </c>
      <c r="M71" s="240">
        <f>'eTable1. Data inputs'!T23</f>
        <v>72438.080047752272</v>
      </c>
      <c r="N71" s="240">
        <f>'eTable1. Data inputs'!U23</f>
        <v>259296.01936202327</v>
      </c>
      <c r="O71" s="240">
        <f t="shared" si="22"/>
        <v>17012066.13358061</v>
      </c>
      <c r="P71" s="240">
        <f t="shared" si="23"/>
        <v>60895609.417768031</v>
      </c>
      <c r="Q71" s="225">
        <f t="shared" si="24"/>
        <v>54491173.782813922</v>
      </c>
      <c r="R71" s="225">
        <f t="shared" si="24"/>
        <v>16875366.681705728</v>
      </c>
      <c r="S71" s="225">
        <f t="shared" si="25"/>
        <v>232025.66798067471</v>
      </c>
      <c r="T71" s="225">
        <f t="shared" si="26"/>
        <v>71856.008137165816</v>
      </c>
      <c r="U71" s="242">
        <f t="shared" ref="U71:V110" si="28">O71/G71</f>
        <v>0.23792021387383341</v>
      </c>
      <c r="V71" s="243">
        <f t="shared" si="28"/>
        <v>0.78301202417568838</v>
      </c>
      <c r="W71" s="222">
        <f t="shared" si="27"/>
        <v>3691.3177279272472</v>
      </c>
      <c r="X71" s="223" t="str">
        <f>IF(G71/M71/I71/'eTable 2. Prgm effect and costs'!$L$7/D71&gt;1,"&gt;100%",G71/M71/I71/'eTable 2. Prgm effect and costs'!$L$7/D71)</f>
        <v>&gt;100%</v>
      </c>
      <c r="Y71" s="223" t="str">
        <f t="shared" si="15"/>
        <v>&gt;100%</v>
      </c>
      <c r="Z71" s="224">
        <f>G71/M71/D71/('eTable 2. Prgm effect and costs'!$J$7)/('eTable 2. Prgm effect and costs'!$M$7)*$C$73</f>
        <v>18.11098774620357</v>
      </c>
      <c r="AA71" s="225">
        <f t="shared" si="16"/>
        <v>13213.271147178935</v>
      </c>
      <c r="AB71" s="226" t="str">
        <f>IF(H71/N71/I71/'eTable 2. Prgm effect and costs'!$L$7/D71&gt;1,"&gt;100%",H71/N71/I71/'eTable 2. Prgm effect and costs'!$L$7/D71)</f>
        <v>&gt;100%</v>
      </c>
      <c r="AC71" s="223">
        <f t="shared" si="17"/>
        <v>0.85324800596670813</v>
      </c>
      <c r="AD71" s="227">
        <f>H71/N71/D71/('eTable 2. Prgm effect and costs'!$J$7)/('eTable 2. Prgm effect and costs'!$M$7)*$C$73</f>
        <v>5.5030701253654088</v>
      </c>
    </row>
    <row r="72" spans="1:30" x14ac:dyDescent="0.2">
      <c r="A72" s="519"/>
      <c r="B72" s="193" t="s">
        <v>22</v>
      </c>
      <c r="C72" s="238">
        <f>'eTable1. Data inputs'!AC24</f>
        <v>3.9132172770646663</v>
      </c>
      <c r="D72" s="239">
        <f>'eTable1. Data inputs'!AG24</f>
        <v>9049.4067525828104</v>
      </c>
      <c r="E72" s="240">
        <f>'eTable1. Data inputs'!O24</f>
        <v>13109.064084043561</v>
      </c>
      <c r="F72" s="240">
        <f>'eTable1. Data inputs'!P24</f>
        <v>14258.161039397399</v>
      </c>
      <c r="G72" s="225">
        <f t="shared" si="18"/>
        <v>118629253.04218459</v>
      </c>
      <c r="H72" s="225">
        <f t="shared" si="19"/>
        <v>129027898.78933597</v>
      </c>
      <c r="I72" s="241">
        <f>'eTable1. Data inputs'!Z24</f>
        <v>6.9267779885294742E-2</v>
      </c>
      <c r="J72" s="200">
        <f t="shared" si="20"/>
        <v>626.83231503040599</v>
      </c>
      <c r="K72" s="200">
        <f>J72*'eTable 2. Prgm effect and costs'!$L$7</f>
        <v>208.04348386785028</v>
      </c>
      <c r="L72" s="200">
        <f t="shared" si="21"/>
        <v>418.78883116255571</v>
      </c>
      <c r="M72" s="240">
        <f>'eTable1. Data inputs'!T24</f>
        <v>56427.286861467575</v>
      </c>
      <c r="N72" s="240">
        <f>'eTable1. Data inputs'!U24</f>
        <v>205287.38896030362</v>
      </c>
      <c r="O72" s="240">
        <f t="shared" si="22"/>
        <v>23631117.510388244</v>
      </c>
      <c r="P72" s="240">
        <f t="shared" si="23"/>
        <v>85972065.675098494</v>
      </c>
      <c r="Q72" s="225">
        <f t="shared" si="24"/>
        <v>94998135.531796351</v>
      </c>
      <c r="R72" s="225">
        <f t="shared" si="24"/>
        <v>43055833.114237472</v>
      </c>
      <c r="S72" s="225">
        <f t="shared" si="25"/>
        <v>226840.18403280241</v>
      </c>
      <c r="T72" s="225">
        <f t="shared" si="26"/>
        <v>102810.36625240147</v>
      </c>
      <c r="U72" s="242">
        <f t="shared" si="28"/>
        <v>0.19920143560193382</v>
      </c>
      <c r="V72" s="243">
        <f t="shared" si="28"/>
        <v>0.66630601971954306</v>
      </c>
      <c r="W72" s="222">
        <f t="shared" si="27"/>
        <v>2611.3443849392265</v>
      </c>
      <c r="X72" s="223" t="str">
        <f>IF(G72/M72/I72/'eTable 2. Prgm effect and costs'!$L$7/D72&gt;1,"&gt;100%",G72/M72/I72/'eTable 2. Prgm effect and costs'!$L$7/D72)</f>
        <v>&gt;100%</v>
      </c>
      <c r="Y72" s="223" t="str">
        <f t="shared" si="15"/>
        <v>&gt;100%</v>
      </c>
      <c r="Z72" s="224">
        <f>G72/M72/D72/('eTable 2. Prgm effect and costs'!$J$7)/('eTable 2. Prgm effect and costs'!$M$7)*$C$73</f>
        <v>19.644523470626421</v>
      </c>
      <c r="AA72" s="225">
        <f t="shared" si="16"/>
        <v>9500.2985306811443</v>
      </c>
      <c r="AB72" s="226" t="str">
        <f>IF(H72/N72/I72/'eTable 2. Prgm effect and costs'!$L$7/D72&gt;1,"&gt;100%",H72/N72/I72/'eTable 2. Prgm effect and costs'!$L$7/D72)</f>
        <v>&gt;100%</v>
      </c>
      <c r="AC72" s="223" t="str">
        <f t="shared" si="17"/>
        <v>&gt;100%</v>
      </c>
      <c r="AD72" s="227">
        <f>H72/N72/D72/('eTable 2. Prgm effect and costs'!$J$7)/('eTable 2. Prgm effect and costs'!$M$7)*$C$73</f>
        <v>5.8730030365203509</v>
      </c>
    </row>
    <row r="73" spans="1:30" x14ac:dyDescent="0.2">
      <c r="A73" s="519"/>
      <c r="B73" s="193" t="s">
        <v>23</v>
      </c>
      <c r="C73" s="238">
        <f>'eTable1. Data inputs'!AC25</f>
        <v>9.8299643403729764</v>
      </c>
      <c r="D73" s="239">
        <f>'eTable1. Data inputs'!AG25</f>
        <v>54743.385269194579</v>
      </c>
      <c r="E73" s="240">
        <f>'eTable1. Data inputs'!O25</f>
        <v>12833.959928396995</v>
      </c>
      <c r="F73" s="240">
        <f>'eTable1. Data inputs'!P25</f>
        <v>13958.942168494887</v>
      </c>
      <c r="G73" s="225">
        <f t="shared" si="18"/>
        <v>702574412.88964152</v>
      </c>
      <c r="H73" s="225">
        <f t="shared" si="19"/>
        <v>764159749.08032203</v>
      </c>
      <c r="I73" s="241">
        <f>'eTable1. Data inputs'!Z25</f>
        <v>0.17399999999999999</v>
      </c>
      <c r="J73" s="200">
        <f t="shared" si="20"/>
        <v>9525.3490368398561</v>
      </c>
      <c r="K73" s="200">
        <f>J73*'eTable 2. Prgm effect and costs'!$L$7</f>
        <v>3161.4304992959869</v>
      </c>
      <c r="L73" s="200">
        <f t="shared" si="21"/>
        <v>6363.9185375438692</v>
      </c>
      <c r="M73" s="240">
        <f>'eTable1. Data inputs'!T25</f>
        <v>63180.465567103936</v>
      </c>
      <c r="N73" s="240">
        <f>'eTable1. Data inputs'!U25</f>
        <v>223128.41543414356</v>
      </c>
      <c r="O73" s="240">
        <f t="shared" si="22"/>
        <v>402075336.03314489</v>
      </c>
      <c r="P73" s="240">
        <f t="shared" si="23"/>
        <v>1419971059.2341359</v>
      </c>
      <c r="Q73" s="225">
        <f t="shared" si="24"/>
        <v>300499076.85649663</v>
      </c>
      <c r="R73" s="225">
        <f t="shared" si="24"/>
        <v>-655811310.15381384</v>
      </c>
      <c r="S73" s="225">
        <f t="shared" si="25"/>
        <v>47219.189730934733</v>
      </c>
      <c r="T73" s="225">
        <f t="shared" si="26"/>
        <v>-103051.49355461766</v>
      </c>
      <c r="U73" s="242">
        <f t="shared" si="28"/>
        <v>0.57228861264593445</v>
      </c>
      <c r="V73" s="243">
        <f t="shared" si="28"/>
        <v>1.8582123187502257</v>
      </c>
      <c r="W73" s="222">
        <f t="shared" si="27"/>
        <v>7344.7291221758323</v>
      </c>
      <c r="X73" s="223" t="str">
        <f>IF(G73/M73/I73/'eTable 2. Prgm effect and costs'!$L$7/D73&gt;1,"&gt;100%",G73/M73/I73/'eTable 2. Prgm effect and costs'!$L$7/D73)</f>
        <v>&gt;100%</v>
      </c>
      <c r="Y73" s="223" t="str">
        <f t="shared" si="15"/>
        <v>&gt;100%</v>
      </c>
      <c r="Z73" s="224">
        <f>G73/M73/D73/('eTable 2. Prgm effect and costs'!$J$7)/('eTable 2. Prgm effect and costs'!$M$7)*$C$73</f>
        <v>17.176585595377926</v>
      </c>
      <c r="AA73" s="225">
        <f t="shared" si="16"/>
        <v>25938.678294219189</v>
      </c>
      <c r="AB73" s="226" t="str">
        <f>IF(H73/N73/I73/'eTable 2. Prgm effect and costs'!$L$7/D73&gt;1,"&gt;100%",H73/N73/I73/'eTable 2. Prgm effect and costs'!$L$7/D73)</f>
        <v>&gt;100%</v>
      </c>
      <c r="AC73" s="223">
        <f t="shared" si="17"/>
        <v>0.35954096393312424</v>
      </c>
      <c r="AD73" s="227">
        <f>H73/N73/D73/('eTable 2. Prgm effect and costs'!$J$7)/('eTable 2. Prgm effect and costs'!$M$7)*$C$73</f>
        <v>5.2900113949219207</v>
      </c>
    </row>
    <row r="74" spans="1:30" x14ac:dyDescent="0.2">
      <c r="A74" s="519"/>
      <c r="B74" s="193" t="s">
        <v>24</v>
      </c>
      <c r="C74" s="238">
        <f>'eTable1. Data inputs'!AC26</f>
        <v>13.716664344301831</v>
      </c>
      <c r="D74" s="239">
        <f>'eTable1. Data inputs'!AG26</f>
        <v>32926.486171520424</v>
      </c>
      <c r="E74" s="240">
        <f>'eTable1. Data inputs'!O26</f>
        <v>11871.398327984019</v>
      </c>
      <c r="F74" s="240">
        <f>'eTable1. Data inputs'!P26</f>
        <v>12912.005619780195</v>
      </c>
      <c r="G74" s="225">
        <f t="shared" si="18"/>
        <v>390883432.88297653</v>
      </c>
      <c r="H74" s="225">
        <f t="shared" si="19"/>
        <v>425146974.48628658</v>
      </c>
      <c r="I74" s="241">
        <f>'eTable1. Data inputs'!Z26</f>
        <v>0.24279839816977</v>
      </c>
      <c r="J74" s="200">
        <f t="shared" si="20"/>
        <v>7994.498099804242</v>
      </c>
      <c r="K74" s="200">
        <f>J74*'eTable 2. Prgm effect and costs'!$L$7</f>
        <v>2653.346352090201</v>
      </c>
      <c r="L74" s="200">
        <f t="shared" si="21"/>
        <v>5341.1517477140405</v>
      </c>
      <c r="M74" s="240">
        <f>'eTable1. Data inputs'!T26</f>
        <v>55875.324357740494</v>
      </c>
      <c r="N74" s="240">
        <f>'eTable1. Data inputs'!U26</f>
        <v>199493.37713964912</v>
      </c>
      <c r="O74" s="240">
        <f t="shared" si="22"/>
        <v>298438586.34743452</v>
      </c>
      <c r="P74" s="240">
        <f t="shared" si="23"/>
        <v>1065524399.9668131</v>
      </c>
      <c r="Q74" s="225">
        <f t="shared" si="24"/>
        <v>92444846.535542011</v>
      </c>
      <c r="R74" s="225">
        <f t="shared" si="24"/>
        <v>-640377425.48052645</v>
      </c>
      <c r="S74" s="225">
        <f t="shared" si="25"/>
        <v>17308.03596342446</v>
      </c>
      <c r="T74" s="225">
        <f t="shared" si="26"/>
        <v>-119895.00686899629</v>
      </c>
      <c r="U74" s="242">
        <f t="shared" si="28"/>
        <v>0.76349766002178365</v>
      </c>
      <c r="V74" s="243">
        <f t="shared" si="28"/>
        <v>2.5062495181914608</v>
      </c>
      <c r="W74" s="222">
        <f t="shared" si="27"/>
        <v>9063.7848446023145</v>
      </c>
      <c r="X74" s="223" t="str">
        <f>IF(G74/M74/I74/'eTable 2. Prgm effect and costs'!$L$7/D74&gt;1,"&gt;100%",G74/M74/I74/'eTable 2. Prgm effect and costs'!$L$7/D74)</f>
        <v>&gt;100%</v>
      </c>
      <c r="Y74" s="223">
        <f t="shared" si="15"/>
        <v>0.87505631419590735</v>
      </c>
      <c r="Z74" s="224">
        <f>G74/M74/D74/('eTable 2. Prgm effect and costs'!$J$7)/('eTable 2. Prgm effect and costs'!$M$7)*$C$73</f>
        <v>17.965561733235006</v>
      </c>
      <c r="AA74" s="225">
        <f t="shared" si="16"/>
        <v>32360.707863459549</v>
      </c>
      <c r="AB74" s="226">
        <f>IF(H74/N74/I74/'eTable 2. Prgm effect and costs'!$L$7/D74&gt;1,"&gt;100%",H74/N74/I74/'eTable 2. Prgm effect and costs'!$L$7/D74)</f>
        <v>0.80318699250647929</v>
      </c>
      <c r="AC74" s="223">
        <f t="shared" si="17"/>
        <v>0.26657499320258154</v>
      </c>
      <c r="AD74" s="227">
        <f>H74/N74/D74/('eTable 2. Prgm effect and costs'!$J$7)/('eTable 2. Prgm effect and costs'!$M$7)*$C$73</f>
        <v>5.4729843316638052</v>
      </c>
    </row>
    <row r="75" spans="1:30" x14ac:dyDescent="0.2">
      <c r="A75" s="519"/>
      <c r="B75" s="193" t="s">
        <v>25</v>
      </c>
      <c r="C75" s="238">
        <f>'eTable1. Data inputs'!AC27</f>
        <v>15.669196941571643</v>
      </c>
      <c r="D75" s="239">
        <f>'eTable1. Data inputs'!AG27</f>
        <v>12139.42706694671</v>
      </c>
      <c r="E75" s="240">
        <f>'eTable1. Data inputs'!O27</f>
        <v>11248.485998856268</v>
      </c>
      <c r="F75" s="240">
        <f>'eTable1. Data inputs'!P27</f>
        <v>12234.490867759087</v>
      </c>
      <c r="G75" s="225">
        <f t="shared" si="18"/>
        <v>136550175.39668688</v>
      </c>
      <c r="H75" s="225">
        <f t="shared" si="19"/>
        <v>148519709.59038699</v>
      </c>
      <c r="I75" s="241">
        <f>'eTable1. Data inputs'!Z27</f>
        <v>0.27736013818845828</v>
      </c>
      <c r="J75" s="200">
        <f t="shared" si="20"/>
        <v>3366.99316881705</v>
      </c>
      <c r="K75" s="200">
        <f>J75*'eTable 2. Prgm effect and costs'!$L$7</f>
        <v>1117.4934224091071</v>
      </c>
      <c r="L75" s="200">
        <f t="shared" si="21"/>
        <v>2249.4997464079429</v>
      </c>
      <c r="M75" s="240">
        <f>'eTable1. Data inputs'!T27</f>
        <v>55597.593765432641</v>
      </c>
      <c r="N75" s="240">
        <f>'eTable1. Data inputs'!U27</f>
        <v>199067.91968582</v>
      </c>
      <c r="O75" s="240">
        <f t="shared" si="22"/>
        <v>125066773.07623255</v>
      </c>
      <c r="P75" s="240">
        <f t="shared" si="23"/>
        <v>447803234.85120881</v>
      </c>
      <c r="Q75" s="225">
        <f t="shared" si="24"/>
        <v>11483402.320454329</v>
      </c>
      <c r="R75" s="225">
        <f t="shared" si="24"/>
        <v>-299283525.26082182</v>
      </c>
      <c r="S75" s="225">
        <f t="shared" si="25"/>
        <v>5104.8693554161591</v>
      </c>
      <c r="T75" s="225">
        <f t="shared" si="26"/>
        <v>-133044.48055116486</v>
      </c>
      <c r="U75" s="242">
        <f t="shared" si="28"/>
        <v>0.91590342314029027</v>
      </c>
      <c r="V75" s="243">
        <f t="shared" si="28"/>
        <v>3.015109820011344</v>
      </c>
      <c r="W75" s="222">
        <f t="shared" si="27"/>
        <v>10302.526831498084</v>
      </c>
      <c r="X75" s="223" t="str">
        <f>IF(G75/M75/I75/'eTable 2. Prgm effect and costs'!$L$7/D75&gt;1,"&gt;100%",G75/M75/I75/'eTable 2. Prgm effect and costs'!$L$7/D75)</f>
        <v>&gt;100%</v>
      </c>
      <c r="Y75" s="223">
        <f t="shared" si="15"/>
        <v>0.72944748474155197</v>
      </c>
      <c r="Z75" s="224">
        <f>G75/M75/D75/('eTable 2. Prgm effect and costs'!$J$7)/('eTable 2. Prgm effect and costs'!$M$7)*$C$73</f>
        <v>17.107913941240476</v>
      </c>
      <c r="AA75" s="225">
        <f t="shared" si="16"/>
        <v>36888.333558219529</v>
      </c>
      <c r="AB75" s="226">
        <f>IF(H75/N75/I75/'eTable 2. Prgm effect and costs'!$L$7/D75&gt;1,"&gt;100%",H75/N75/I75/'eTable 2. Prgm effect and costs'!$L$7/D75)</f>
        <v>0.66763306584283511</v>
      </c>
      <c r="AC75" s="223">
        <f t="shared" si="17"/>
        <v>0.22158511237025136</v>
      </c>
      <c r="AD75" s="227">
        <f>H75/N75/D75/('eTable 2. Prgm effect and costs'!$J$7)/('eTable 2. Prgm effect and costs'!$M$7)*$C$73</f>
        <v>5.1968909515583368</v>
      </c>
    </row>
    <row r="76" spans="1:30" x14ac:dyDescent="0.2">
      <c r="A76" s="519"/>
      <c r="B76" s="193" t="s">
        <v>26</v>
      </c>
      <c r="C76" s="238">
        <f>'eTable1. Data inputs'!AC28</f>
        <v>2.8490854753263397</v>
      </c>
      <c r="D76" s="239">
        <f>'eTable1. Data inputs'!AG28</f>
        <v>14596.354885428198</v>
      </c>
      <c r="E76" s="240">
        <f>'eTable1. Data inputs'!O28</f>
        <v>11693.008837009005</v>
      </c>
      <c r="F76" s="240">
        <f>'eTable1. Data inputs'!P28</f>
        <v>12717.979099370257</v>
      </c>
      <c r="G76" s="225">
        <f t="shared" si="18"/>
        <v>170675306.6634315</v>
      </c>
      <c r="H76" s="225">
        <f t="shared" si="19"/>
        <v>185636136.35986677</v>
      </c>
      <c r="I76" s="241">
        <f>'eTable1. Data inputs'!Z28</f>
        <v>5.0431604382399339E-2</v>
      </c>
      <c r="J76" s="200">
        <f t="shared" si="20"/>
        <v>736.11759500701669</v>
      </c>
      <c r="K76" s="200">
        <f>J76*'eTable 2. Prgm effect and costs'!$L$7</f>
        <v>244.31489144629435</v>
      </c>
      <c r="L76" s="200">
        <f t="shared" si="21"/>
        <v>491.80270356072231</v>
      </c>
      <c r="M76" s="240">
        <f>'eTable1. Data inputs'!T28</f>
        <v>54621.239505015401</v>
      </c>
      <c r="N76" s="240">
        <f>'eTable1. Data inputs'!U28</f>
        <v>199712.33121897065</v>
      </c>
      <c r="O76" s="240">
        <f t="shared" si="22"/>
        <v>26862873.260404304</v>
      </c>
      <c r="P76" s="240">
        <f t="shared" si="23"/>
        <v>98219064.427904204</v>
      </c>
      <c r="Q76" s="225">
        <f t="shared" si="24"/>
        <v>143812433.40302718</v>
      </c>
      <c r="R76" s="225">
        <f t="shared" si="24"/>
        <v>87417071.931962565</v>
      </c>
      <c r="S76" s="225">
        <f t="shared" si="25"/>
        <v>292418.95654864132</v>
      </c>
      <c r="T76" s="225">
        <f t="shared" si="26"/>
        <v>177748.25412518147</v>
      </c>
      <c r="U76" s="242">
        <f t="shared" si="28"/>
        <v>0.15739168005936199</v>
      </c>
      <c r="V76" s="243">
        <f t="shared" si="28"/>
        <v>0.5290945305902115</v>
      </c>
      <c r="W76" s="222">
        <f t="shared" si="27"/>
        <v>1840.382305805814</v>
      </c>
      <c r="X76" s="223" t="str">
        <f>IF(G76/M76/I76/'eTable 2. Prgm effect and costs'!$L$7/D76&gt;1,"&gt;100%",G76/M76/I76/'eTable 2. Prgm effect and costs'!$L$7/D76)</f>
        <v>&gt;100%</v>
      </c>
      <c r="Y76" s="223" t="str">
        <f t="shared" si="15"/>
        <v>&gt;100%</v>
      </c>
      <c r="Z76" s="224">
        <f>G76/M76/D76/('eTable 2. Prgm effect and costs'!$J$7)/('eTable 2. Prgm effect and costs'!$M$7)*$C$73</f>
        <v>18.10188107943047</v>
      </c>
      <c r="AA76" s="225">
        <f t="shared" si="16"/>
        <v>6729.0131816374269</v>
      </c>
      <c r="AB76" s="226" t="str">
        <f>IF(H76/N76/I76/'eTable 2. Prgm effect and costs'!$L$7/D76&gt;1,"&gt;100%",H76/N76/I76/'eTable 2. Prgm effect and costs'!$L$7/D76)</f>
        <v>&gt;100%</v>
      </c>
      <c r="AC76" s="223" t="str">
        <f t="shared" si="17"/>
        <v>&gt;100%</v>
      </c>
      <c r="AD76" s="227">
        <f>H76/N76/D76/('eTable 2. Prgm effect and costs'!$J$7)/('eTable 2. Prgm effect and costs'!$M$7)*$C$73</f>
        <v>5.3848325972074385</v>
      </c>
    </row>
    <row r="77" spans="1:30" x14ac:dyDescent="0.2">
      <c r="A77" s="519"/>
      <c r="B77" s="193" t="s">
        <v>27</v>
      </c>
      <c r="C77" s="238">
        <f>'eTable1. Data inputs'!AC29</f>
        <v>19.728719018859884</v>
      </c>
      <c r="D77" s="239">
        <f>'eTable1. Data inputs'!AG29</f>
        <v>23566.334410978587</v>
      </c>
      <c r="E77" s="240">
        <f>'eTable1. Data inputs'!O29</f>
        <v>11477.974191287323</v>
      </c>
      <c r="F77" s="240">
        <f>'eTable1. Data inputs'!P29</f>
        <v>12484.095231834552</v>
      </c>
      <c r="G77" s="225">
        <f t="shared" si="18"/>
        <v>270493778.15245855</v>
      </c>
      <c r="H77" s="225">
        <f t="shared" si="19"/>
        <v>294204363.0519163</v>
      </c>
      <c r="I77" s="241">
        <f>'eTable1. Data inputs'!Z29</f>
        <v>0.34921765638382468</v>
      </c>
      <c r="J77" s="200">
        <f t="shared" si="20"/>
        <v>8229.7800725594243</v>
      </c>
      <c r="K77" s="200">
        <f>J77*'eTable 2. Prgm effect and costs'!$L$7</f>
        <v>2731.435627530499</v>
      </c>
      <c r="L77" s="200">
        <f t="shared" si="21"/>
        <v>5498.3444450289253</v>
      </c>
      <c r="M77" s="240">
        <f>'eTable1. Data inputs'!T29</f>
        <v>54054.316328501794</v>
      </c>
      <c r="N77" s="240">
        <f>'eTable1. Data inputs'!U29</f>
        <v>192753.20437989873</v>
      </c>
      <c r="O77" s="240">
        <f t="shared" si="22"/>
        <v>297209249.9146542</v>
      </c>
      <c r="P77" s="240">
        <f t="shared" si="23"/>
        <v>1059823510.5637413</v>
      </c>
      <c r="Q77" s="225">
        <f t="shared" si="24"/>
        <v>-26715471.762195647</v>
      </c>
      <c r="R77" s="225">
        <f t="shared" si="24"/>
        <v>-765619147.51182508</v>
      </c>
      <c r="S77" s="225">
        <f t="shared" si="25"/>
        <v>-4858.8210559178788</v>
      </c>
      <c r="T77" s="225">
        <f t="shared" si="26"/>
        <v>-139245.39562159011</v>
      </c>
      <c r="U77" s="242">
        <f t="shared" si="28"/>
        <v>1.0987655684528832</v>
      </c>
      <c r="V77" s="243">
        <f t="shared" si="28"/>
        <v>3.6023378428848156</v>
      </c>
      <c r="W77" s="222">
        <f t="shared" si="27"/>
        <v>12611.602836977338</v>
      </c>
      <c r="X77" s="223" t="str">
        <f>IF(G77/M77/I77/'eTable 2. Prgm effect and costs'!$L$7/D77&gt;1,"&gt;100%",G77/M77/I77/'eTable 2. Prgm effect and costs'!$L$7/D77)</f>
        <v>&gt;100%</v>
      </c>
      <c r="Y77" s="223">
        <f t="shared" si="15"/>
        <v>0.6080491302767933</v>
      </c>
      <c r="Z77" s="224">
        <f>G77/M77/D77/('eTable 2. Prgm effect and costs'!$J$7)/('eTable 2. Prgm effect and costs'!$M$7)*$C$73</f>
        <v>17.9553487889495</v>
      </c>
      <c r="AA77" s="225">
        <f t="shared" si="16"/>
        <v>44971.928687815496</v>
      </c>
      <c r="AB77" s="226">
        <f>IF(H77/N77/I77/'eTable 2. Prgm effect and costs'!$L$7/D77&gt;1,"&gt;100%",H77/N77/I77/'eTable 2. Prgm effect and costs'!$L$7/D77)</f>
        <v>0.55880017388235226</v>
      </c>
      <c r="AC77" s="223">
        <f t="shared" si="17"/>
        <v>0.18546385081440139</v>
      </c>
      <c r="AD77" s="227">
        <f>H77/N77/D77/('eTable 2. Prgm effect and costs'!$J$7)/('eTable 2. Prgm effect and costs'!$M$7)*$C$73</f>
        <v>5.4766431909842135</v>
      </c>
    </row>
    <row r="78" spans="1:30" x14ac:dyDescent="0.2">
      <c r="A78" s="519"/>
      <c r="B78" s="193" t="s">
        <v>28</v>
      </c>
      <c r="C78" s="238">
        <f>'eTable1. Data inputs'!AC30</f>
        <v>9.091995467929129</v>
      </c>
      <c r="D78" s="239">
        <f>'eTable1. Data inputs'!AG30</f>
        <v>26567.692875673518</v>
      </c>
      <c r="E78" s="240">
        <f>'eTable1. Data inputs'!O30</f>
        <v>12302.206103541932</v>
      </c>
      <c r="F78" s="240">
        <f>'eTable1. Data inputs'!P30</f>
        <v>13380.576572027352</v>
      </c>
      <c r="G78" s="225">
        <f t="shared" si="18"/>
        <v>326841233.45213825</v>
      </c>
      <c r="H78" s="225">
        <f t="shared" si="19"/>
        <v>355491048.86505508</v>
      </c>
      <c r="I78" s="241">
        <f>'eTable1. Data inputs'!Z30</f>
        <v>0.16093722791263376</v>
      </c>
      <c r="J78" s="200">
        <f t="shared" si="20"/>
        <v>4275.7308434451252</v>
      </c>
      <c r="K78" s="200">
        <f>J78*'eTable 2. Prgm effect and costs'!$L$7</f>
        <v>1419.100323039977</v>
      </c>
      <c r="L78" s="200">
        <f t="shared" si="21"/>
        <v>2856.6305204051482</v>
      </c>
      <c r="M78" s="240">
        <f>'eTable1. Data inputs'!T30</f>
        <v>47119.959323058647</v>
      </c>
      <c r="N78" s="240">
        <f>'eTable1. Data inputs'!U30</f>
        <v>179179.10340729155</v>
      </c>
      <c r="O78" s="240">
        <f t="shared" si="22"/>
        <v>134604313.92249843</v>
      </c>
      <c r="P78" s="240">
        <f t="shared" si="23"/>
        <v>511848495.41209912</v>
      </c>
      <c r="Q78" s="225">
        <f t="shared" si="24"/>
        <v>192236919.52963981</v>
      </c>
      <c r="R78" s="225">
        <f t="shared" si="24"/>
        <v>-156357446.54704404</v>
      </c>
      <c r="S78" s="225">
        <f t="shared" si="25"/>
        <v>67294.989028674026</v>
      </c>
      <c r="T78" s="225">
        <f t="shared" si="26"/>
        <v>-54734.921240310869</v>
      </c>
      <c r="U78" s="242">
        <f t="shared" si="28"/>
        <v>0.41183394304565163</v>
      </c>
      <c r="V78" s="243">
        <f t="shared" si="28"/>
        <v>1.4398351155288795</v>
      </c>
      <c r="W78" s="222">
        <f t="shared" si="27"/>
        <v>5066.4660477819561</v>
      </c>
      <c r="X78" s="223" t="str">
        <f>IF(G78/M78/I78/'eTable 2. Prgm effect and costs'!$L$7/D78&gt;1,"&gt;100%",G78/M78/I78/'eTable 2. Prgm effect and costs'!$L$7/D78)</f>
        <v>&gt;100%</v>
      </c>
      <c r="Y78" s="223" t="str">
        <f t="shared" si="15"/>
        <v>&gt;100%</v>
      </c>
      <c r="Z78" s="224">
        <f>G78/M78/D78/('eTable 2. Prgm effect and costs'!$J$7)/('eTable 2. Prgm effect and costs'!$M$7)*$C$73</f>
        <v>22.076848257554342</v>
      </c>
      <c r="AA78" s="225">
        <f t="shared" si="16"/>
        <v>19265.824014428021</v>
      </c>
      <c r="AB78" s="226" t="str">
        <f>IF(H78/N78/I78/'eTable 2. Prgm effect and costs'!$L$7/D78&gt;1,"&gt;100%",H78/N78/I78/'eTable 2. Prgm effect and costs'!$L$7/D78)</f>
        <v>&gt;100%</v>
      </c>
      <c r="AC78" s="223">
        <f t="shared" si="17"/>
        <v>0.4640138589969412</v>
      </c>
      <c r="AD78" s="227">
        <f>H78/N78/D78/('eTable 2. Prgm effect and costs'!$J$7)/('eTable 2. Prgm effect and costs'!$M$7)*$C$73</f>
        <v>6.3146087839297218</v>
      </c>
    </row>
    <row r="79" spans="1:30" x14ac:dyDescent="0.2">
      <c r="A79" s="519"/>
      <c r="B79" s="193" t="s">
        <v>29</v>
      </c>
      <c r="C79" s="238">
        <f>'eTable1. Data inputs'!AC31</f>
        <v>14.620554509407677</v>
      </c>
      <c r="D79" s="239">
        <f>'eTable1. Data inputs'!AG31</f>
        <v>4624.4132687627025</v>
      </c>
      <c r="E79" s="240">
        <f>'eTable1. Data inputs'!O31</f>
        <v>11767.583994909441</v>
      </c>
      <c r="F79" s="240">
        <f>'eTable1. Data inputs'!P31</f>
        <v>12799.0912675667</v>
      </c>
      <c r="G79" s="225">
        <f t="shared" si="18"/>
        <v>54418171.567338824</v>
      </c>
      <c r="H79" s="225">
        <f t="shared" si="19"/>
        <v>59188287.485840283</v>
      </c>
      <c r="I79" s="241">
        <f>'eTable1. Data inputs'!Z31</f>
        <v>0.2587981397031609</v>
      </c>
      <c r="J79" s="200">
        <f t="shared" si="20"/>
        <v>1196.7895511744009</v>
      </c>
      <c r="K79" s="200">
        <f>J79*'eTable 2. Prgm effect and costs'!$L$7</f>
        <v>397.21032517426238</v>
      </c>
      <c r="L79" s="200">
        <f t="shared" si="21"/>
        <v>799.57922600013853</v>
      </c>
      <c r="M79" s="240">
        <f>'eTable1. Data inputs'!T31</f>
        <v>56875.0205654745</v>
      </c>
      <c r="N79" s="240">
        <f>'eTable1. Data inputs'!U31</f>
        <v>198856.44062742149</v>
      </c>
      <c r="O79" s="240">
        <f t="shared" si="22"/>
        <v>45476084.922484063</v>
      </c>
      <c r="P79" s="240">
        <f t="shared" si="23"/>
        <v>159001478.88201618</v>
      </c>
      <c r="Q79" s="225">
        <f t="shared" si="24"/>
        <v>8942086.6448547617</v>
      </c>
      <c r="R79" s="225">
        <f t="shared" si="24"/>
        <v>-99813191.396175891</v>
      </c>
      <c r="S79" s="225">
        <f t="shared" si="25"/>
        <v>11183.490458584291</v>
      </c>
      <c r="T79" s="225">
        <f t="shared" si="26"/>
        <v>-124832.14689742152</v>
      </c>
      <c r="U79" s="242">
        <f t="shared" si="28"/>
        <v>0.83567829665519855</v>
      </c>
      <c r="V79" s="243">
        <f t="shared" si="28"/>
        <v>2.686367280351782</v>
      </c>
      <c r="W79" s="222">
        <f t="shared" si="27"/>
        <v>9833.9145486128964</v>
      </c>
      <c r="X79" s="223" t="str">
        <f>IF(G79/M79/I79/'eTable 2. Prgm effect and costs'!$L$7/D79&gt;1,"&gt;100%",G79/M79/I79/'eTable 2. Prgm effect and costs'!$L$7/D79)</f>
        <v>&gt;100%</v>
      </c>
      <c r="Y79" s="223">
        <f t="shared" si="15"/>
        <v>0.79947445201095368</v>
      </c>
      <c r="Z79" s="224">
        <f>G79/M79/D79/('eTable 2. Prgm effect and costs'!$J$7)/('eTable 2. Prgm effect and costs'!$M$7)*$C$73</f>
        <v>17.495434029968749</v>
      </c>
      <c r="AA79" s="225">
        <f t="shared" si="16"/>
        <v>34383.059999427402</v>
      </c>
      <c r="AB79" s="226">
        <f>IF(H79/N79/I79/'eTable 2. Prgm effect and costs'!$L$7/D79&gt;1,"&gt;100%",H79/N79/I79/'eTable 2. Prgm effect and costs'!$L$7/D79)</f>
        <v>0.74933425064774117</v>
      </c>
      <c r="AC79" s="223">
        <f t="shared" si="17"/>
        <v>0.24870145387877618</v>
      </c>
      <c r="AD79" s="227">
        <f>H79/N79/D79/('eTable 2. Prgm effect and costs'!$J$7)/('eTable 2. Prgm effect and costs'!$M$7)*$C$73</f>
        <v>5.4425002181731097</v>
      </c>
    </row>
    <row r="80" spans="1:30" x14ac:dyDescent="0.2">
      <c r="A80" s="519"/>
      <c r="B80" s="193" t="s">
        <v>30</v>
      </c>
      <c r="C80" s="238">
        <f>'eTable1. Data inputs'!AC32</f>
        <v>9.2203772046868693</v>
      </c>
      <c r="D80" s="239">
        <f>'eTable1. Data inputs'!AG32</f>
        <v>17304.953424726842</v>
      </c>
      <c r="E80" s="240">
        <f>'eTable1. Data inputs'!O32</f>
        <v>14434.749640904607</v>
      </c>
      <c r="F80" s="240">
        <f>'eTable1. Data inputs'!P32</f>
        <v>15700.051782790397</v>
      </c>
      <c r="G80" s="225">
        <f t="shared" si="18"/>
        <v>249792670.23344675</v>
      </c>
      <c r="H80" s="225">
        <f t="shared" si="19"/>
        <v>271688664.86698747</v>
      </c>
      <c r="I80" s="241">
        <f>'eTable1. Data inputs'!Z32</f>
        <v>0.16320971043875035</v>
      </c>
      <c r="J80" s="200">
        <f t="shared" si="20"/>
        <v>2824.3364376057289</v>
      </c>
      <c r="K80" s="200">
        <f>J80*'eTable 2. Prgm effect and costs'!$L$7</f>
        <v>937.38752455017732</v>
      </c>
      <c r="L80" s="200">
        <f t="shared" si="21"/>
        <v>1886.9489130555517</v>
      </c>
      <c r="M80" s="240">
        <f>'eTable1. Data inputs'!T32</f>
        <v>69056.259765380761</v>
      </c>
      <c r="N80" s="240">
        <f>'eTable1. Data inputs'!U32</f>
        <v>241891.78218712425</v>
      </c>
      <c r="O80" s="240">
        <f t="shared" si="22"/>
        <v>130305634.30396704</v>
      </c>
      <c r="P80" s="240">
        <f t="shared" si="23"/>
        <v>456437435.47506434</v>
      </c>
      <c r="Q80" s="225">
        <f t="shared" si="24"/>
        <v>119487035.9294797</v>
      </c>
      <c r="R80" s="225">
        <f t="shared" si="24"/>
        <v>-184748770.60807687</v>
      </c>
      <c r="S80" s="225">
        <f t="shared" si="25"/>
        <v>63322.878061385018</v>
      </c>
      <c r="T80" s="225">
        <f t="shared" si="26"/>
        <v>-97908.729446687401</v>
      </c>
      <c r="U80" s="242">
        <f t="shared" si="28"/>
        <v>0.52165515578254695</v>
      </c>
      <c r="V80" s="243">
        <f t="shared" si="28"/>
        <v>1.680001761201652</v>
      </c>
      <c r="W80" s="222">
        <f t="shared" si="27"/>
        <v>7529.9615726081574</v>
      </c>
      <c r="X80" s="223" t="str">
        <f>IF(G80/M80/I80/'eTable 2. Prgm effect and costs'!$L$7/D80&gt;1,"&gt;100%",G80/M80/I80/'eTable 2. Prgm effect and costs'!$L$7/D80)</f>
        <v>&gt;100%</v>
      </c>
      <c r="Y80" s="223" t="str">
        <f t="shared" si="15"/>
        <v>&gt;100%</v>
      </c>
      <c r="Z80" s="224">
        <f>G80/M80/D80/('eTable 2. Prgm effect and costs'!$J$7)/('eTable 2. Prgm effect and costs'!$M$7)*$C$73</f>
        <v>17.675234496350694</v>
      </c>
      <c r="AA80" s="225">
        <f t="shared" si="16"/>
        <v>26376.114646045007</v>
      </c>
      <c r="AB80" s="226" t="str">
        <f>IF(H80/N80/I80/'eTable 2. Prgm effect and costs'!$L$7/D80&gt;1,"&gt;100%",H80/N80/I80/'eTable 2. Prgm effect and costs'!$L$7/D80)</f>
        <v>&gt;100%</v>
      </c>
      <c r="AC80" s="223">
        <f t="shared" si="17"/>
        <v>0.39768020707191926</v>
      </c>
      <c r="AD80" s="227">
        <f>H80/N80/D80/('eTable 2. Prgm effect and costs'!$J$7)/('eTable 2. Prgm effect and costs'!$M$7)*$C$73</f>
        <v>5.4883140111066444</v>
      </c>
    </row>
    <row r="81" spans="1:30" x14ac:dyDescent="0.2">
      <c r="A81" s="519"/>
      <c r="B81" s="193" t="s">
        <v>31</v>
      </c>
      <c r="C81" s="238">
        <f>'eTable1. Data inputs'!AC33</f>
        <v>14.567996177757244</v>
      </c>
      <c r="D81" s="239">
        <f>'eTable1. Data inputs'!AG33</f>
        <v>17555.32911938629</v>
      </c>
      <c r="E81" s="240">
        <f>'eTable1. Data inputs'!O33</f>
        <v>14608.619221940467</v>
      </c>
      <c r="F81" s="240">
        <f>'eTable1. Data inputs'!P33</f>
        <v>15889.162192989657</v>
      </c>
      <c r="G81" s="225">
        <f t="shared" si="18"/>
        <v>256459118.42095777</v>
      </c>
      <c r="H81" s="225">
        <f t="shared" si="19"/>
        <v>278939471.72924304</v>
      </c>
      <c r="I81" s="241">
        <f>'eTable1. Data inputs'!Z33</f>
        <v>0.25786780573749074</v>
      </c>
      <c r="J81" s="200">
        <f t="shared" si="20"/>
        <v>4526.9541990156185</v>
      </c>
      <c r="K81" s="200">
        <f>J81*'eTable 2. Prgm effect and costs'!$L$7</f>
        <v>1502.4804884663909</v>
      </c>
      <c r="L81" s="200">
        <f t="shared" si="21"/>
        <v>3024.4737105492277</v>
      </c>
      <c r="M81" s="240">
        <f>'eTable1. Data inputs'!T33</f>
        <v>67330.845508761049</v>
      </c>
      <c r="N81" s="240">
        <f>'eTable1. Data inputs'!U33</f>
        <v>235783.71922597603</v>
      </c>
      <c r="O81" s="240">
        <f t="shared" si="22"/>
        <v>203640372.15029934</v>
      </c>
      <c r="P81" s="240">
        <f t="shared" si="23"/>
        <v>713121660.17448497</v>
      </c>
      <c r="Q81" s="225">
        <f t="shared" si="24"/>
        <v>52818746.270658433</v>
      </c>
      <c r="R81" s="225">
        <f t="shared" si="24"/>
        <v>-434182188.44524193</v>
      </c>
      <c r="S81" s="225">
        <f t="shared" si="25"/>
        <v>17463.78091713247</v>
      </c>
      <c r="T81" s="225">
        <f t="shared" si="26"/>
        <v>-143556.27788425935</v>
      </c>
      <c r="U81" s="242">
        <f t="shared" si="28"/>
        <v>0.79404613649197475</v>
      </c>
      <c r="V81" s="243">
        <f t="shared" si="28"/>
        <v>2.5565462490969644</v>
      </c>
      <c r="W81" s="222">
        <f t="shared" si="27"/>
        <v>11599.917652664226</v>
      </c>
      <c r="X81" s="223" t="str">
        <f>IF(G81/M81/I81/'eTable 2. Prgm effect and costs'!$L$7/D81&gt;1,"&gt;100%",G81/M81/I81/'eTable 2. Prgm effect and costs'!$L$7/D81)</f>
        <v>&gt;100%</v>
      </c>
      <c r="Y81" s="223">
        <f t="shared" si="15"/>
        <v>0.84139122095283247</v>
      </c>
      <c r="Z81" s="224">
        <f>G81/M81/D81/('eTable 2. Prgm effect and costs'!$J$7)/('eTable 2. Prgm effect and costs'!$M$7)*$C$73</f>
        <v>18.346536187578916</v>
      </c>
      <c r="AA81" s="225">
        <f t="shared" si="16"/>
        <v>40621.378005781</v>
      </c>
      <c r="AB81" s="226">
        <f>IF(H81/N81/I81/'eTable 2. Prgm effect and costs'!$L$7/D81&gt;1,"&gt;100%",H81/N81/I81/'eTable 2. Prgm effect and costs'!$L$7/D81)</f>
        <v>0.78738533038393099</v>
      </c>
      <c r="AC81" s="223">
        <f t="shared" si="17"/>
        <v>0.26133047603259779</v>
      </c>
      <c r="AD81" s="227">
        <f>H81/N81/D81/('eTable 2. Prgm effect and costs'!$J$7)/('eTable 2. Prgm effect and costs'!$M$7)*$C$73</f>
        <v>5.6983112208132427</v>
      </c>
    </row>
    <row r="82" spans="1:30" x14ac:dyDescent="0.2">
      <c r="A82" s="519"/>
      <c r="B82" s="193" t="s">
        <v>32</v>
      </c>
      <c r="C82" s="238">
        <f>'eTable1. Data inputs'!AC34</f>
        <v>15.115795868610428</v>
      </c>
      <c r="D82" s="239">
        <f>'eTable1. Data inputs'!AG34</f>
        <v>45646.518282924859</v>
      </c>
      <c r="E82" s="240">
        <f>'eTable1. Data inputs'!O34</f>
        <v>11460.546758246854</v>
      </c>
      <c r="F82" s="240">
        <f>'eTable1. Data inputs'!P34</f>
        <v>12465.140167979398</v>
      </c>
      <c r="G82" s="225">
        <f t="shared" si="18"/>
        <v>523134057.13263023</v>
      </c>
      <c r="H82" s="225">
        <f t="shared" si="19"/>
        <v>568990248.57689261</v>
      </c>
      <c r="I82" s="241">
        <f>'eTable1. Data inputs'!Z34</f>
        <v>0.26756439698726509</v>
      </c>
      <c r="J82" s="200">
        <f t="shared" si="20"/>
        <v>12213.383138938962</v>
      </c>
      <c r="K82" s="200">
        <f>J82*'eTable 2. Prgm effect and costs'!$L$7</f>
        <v>4053.5797486995693</v>
      </c>
      <c r="L82" s="200">
        <f t="shared" si="21"/>
        <v>8159.8033902393927</v>
      </c>
      <c r="M82" s="240">
        <f>'eTable1. Data inputs'!T34</f>
        <v>59919.975140260198</v>
      </c>
      <c r="N82" s="240">
        <f>'eTable1. Data inputs'!U34</f>
        <v>212634.54104960765</v>
      </c>
      <c r="O82" s="240">
        <f t="shared" si="22"/>
        <v>488935216.29255527</v>
      </c>
      <c r="P82" s="240">
        <f t="shared" si="23"/>
        <v>1735056048.9385858</v>
      </c>
      <c r="Q82" s="225">
        <f t="shared" si="24"/>
        <v>34198840.840074956</v>
      </c>
      <c r="R82" s="225">
        <f t="shared" si="24"/>
        <v>-1166065800.3616931</v>
      </c>
      <c r="S82" s="225">
        <f t="shared" si="25"/>
        <v>4191.1353992895201</v>
      </c>
      <c r="T82" s="225">
        <f t="shared" si="26"/>
        <v>-142903.66380108125</v>
      </c>
      <c r="U82" s="242">
        <f t="shared" si="28"/>
        <v>0.93462700358771611</v>
      </c>
      <c r="V82" s="243">
        <f t="shared" si="28"/>
        <v>3.0493599025258384</v>
      </c>
      <c r="W82" s="222">
        <f t="shared" si="27"/>
        <v>10711.33647613717</v>
      </c>
      <c r="X82" s="223" t="str">
        <f>IF(G82/M82/I82/'eTable 2. Prgm effect and costs'!$L$7/D82&gt;1,"&gt;100%",G82/M82/I82/'eTable 2. Prgm effect and costs'!$L$7/D82)</f>
        <v>&gt;100%</v>
      </c>
      <c r="Y82" s="223">
        <f t="shared" si="15"/>
        <v>0.71483430899304168</v>
      </c>
      <c r="Z82" s="224">
        <f>G82/M82/D82/('eTable 2. Prgm effect and costs'!$J$7)/('eTable 2. Prgm effect and costs'!$M$7)*$C$73</f>
        <v>16.17307846936373</v>
      </c>
      <c r="AA82" s="225">
        <f t="shared" si="16"/>
        <v>38010.698607600571</v>
      </c>
      <c r="AB82" s="226">
        <f>IF(H82/N82/I82/'eTable 2. Prgm effect and costs'!$L$7/D82&gt;1,"&gt;100%",H82/N82/I82/'eTable 2. Prgm effect and costs'!$L$7/D82)</f>
        <v>0.66013428304071964</v>
      </c>
      <c r="AC82" s="223">
        <f t="shared" si="17"/>
        <v>0.21909629221610091</v>
      </c>
      <c r="AD82" s="227">
        <f>H82/N82/D82/('eTable 2. Prgm effect and costs'!$J$7)/('eTable 2. Prgm effect and costs'!$M$7)*$C$73</f>
        <v>4.9570389694210091</v>
      </c>
    </row>
    <row r="83" spans="1:30" x14ac:dyDescent="0.2">
      <c r="A83" s="519"/>
      <c r="B83" s="193" t="s">
        <v>33</v>
      </c>
      <c r="C83" s="238">
        <f>'eTable1. Data inputs'!AC35</f>
        <v>3.2702400338985433</v>
      </c>
      <c r="D83" s="239">
        <f>'eTable1. Data inputs'!AG35</f>
        <v>19002.192845922145</v>
      </c>
      <c r="E83" s="240">
        <f>'eTable1. Data inputs'!O35</f>
        <v>12748.505773712284</v>
      </c>
      <c r="F83" s="240">
        <f>'eTable1. Data inputs'!P35</f>
        <v>13865.997386840854</v>
      </c>
      <c r="G83" s="225">
        <f t="shared" si="18"/>
        <v>242249565.20943272</v>
      </c>
      <c r="H83" s="225">
        <f t="shared" si="19"/>
        <v>263484356.34580246</v>
      </c>
      <c r="I83" s="241">
        <f>'eTable1. Data inputs'!Z35</f>
        <v>5.788645270678125E-2</v>
      </c>
      <c r="J83" s="200">
        <f t="shared" si="20"/>
        <v>1099.9695375006092</v>
      </c>
      <c r="K83" s="200">
        <f>J83*'eTable 2. Prgm effect and costs'!$L$7</f>
        <v>365.07609649804704</v>
      </c>
      <c r="L83" s="200">
        <f t="shared" si="21"/>
        <v>734.89344100256221</v>
      </c>
      <c r="M83" s="240">
        <f>'eTable1. Data inputs'!T35</f>
        <v>62973.186544823235</v>
      </c>
      <c r="N83" s="240">
        <f>'eTable1. Data inputs'!U35</f>
        <v>220419.9256365269</v>
      </c>
      <c r="O83" s="240">
        <f t="shared" si="22"/>
        <v>46278581.750821397</v>
      </c>
      <c r="P83" s="240">
        <f t="shared" si="23"/>
        <v>161985157.61655614</v>
      </c>
      <c r="Q83" s="225">
        <f t="shared" si="24"/>
        <v>195970983.45861131</v>
      </c>
      <c r="R83" s="225">
        <f t="shared" si="24"/>
        <v>101499198.72924632</v>
      </c>
      <c r="S83" s="225">
        <f t="shared" si="25"/>
        <v>266665.84912128514</v>
      </c>
      <c r="T83" s="225">
        <f t="shared" si="26"/>
        <v>138114.17147876334</v>
      </c>
      <c r="U83" s="242">
        <f t="shared" si="28"/>
        <v>0.19103680004879281</v>
      </c>
      <c r="V83" s="243">
        <f t="shared" si="28"/>
        <v>0.61478092993104827</v>
      </c>
      <c r="W83" s="222">
        <f t="shared" si="27"/>
        <v>2435.4337484135544</v>
      </c>
      <c r="X83" s="223" t="str">
        <f>IF(G83/M83/I83/'eTable 2. Prgm effect and costs'!$L$7/D83&gt;1,"&gt;100%",G83/M83/I83/'eTable 2. Prgm effect and costs'!$L$7/D83)</f>
        <v>&gt;100%</v>
      </c>
      <c r="Y83" s="223" t="str">
        <f t="shared" si="15"/>
        <v>&gt;100%</v>
      </c>
      <c r="Z83" s="224">
        <f>G83/M83/D83/('eTable 2. Prgm effect and costs'!$J$7)/('eTable 2. Prgm effect and costs'!$M$7)*$C$73</f>
        <v>17.118377365320654</v>
      </c>
      <c r="AA83" s="225">
        <f t="shared" si="16"/>
        <v>8524.5507679035054</v>
      </c>
      <c r="AB83" s="226" t="str">
        <f>IF(H83/N83/I83/'eTable 2. Prgm effect and costs'!$L$7/D83&gt;1,"&gt;100%",H83/N83/I83/'eTable 2. Prgm effect and costs'!$L$7/D83)</f>
        <v>&gt;100%</v>
      </c>
      <c r="AC83" s="223" t="str">
        <f t="shared" si="17"/>
        <v>&gt;100%</v>
      </c>
      <c r="AD83" s="227">
        <f>H83/N83/D83/('eTable 2. Prgm effect and costs'!$J$7)/('eTable 2. Prgm effect and costs'!$M$7)*$C$73</f>
        <v>5.3193582863172439</v>
      </c>
    </row>
    <row r="84" spans="1:30" x14ac:dyDescent="0.2">
      <c r="A84" s="519"/>
      <c r="B84" s="193" t="s">
        <v>34</v>
      </c>
      <c r="C84" s="238">
        <f>'eTable1. Data inputs'!AC36</f>
        <v>10.055164408379349</v>
      </c>
      <c r="D84" s="239">
        <f>'eTable1. Data inputs'!AG36</f>
        <v>20204.406760007405</v>
      </c>
      <c r="E84" s="240">
        <f>'eTable1. Data inputs'!O36</f>
        <v>10930.811081567037</v>
      </c>
      <c r="F84" s="240">
        <f>'eTable1. Data inputs'!P36</f>
        <v>11888.969623843559</v>
      </c>
      <c r="G84" s="225">
        <f t="shared" si="18"/>
        <v>220850553.30877689</v>
      </c>
      <c r="H84" s="225">
        <f t="shared" si="19"/>
        <v>240209578.23750749</v>
      </c>
      <c r="I84" s="241">
        <f>'eTable1. Data inputs'!Z36</f>
        <v>0.17798626184961544</v>
      </c>
      <c r="J84" s="200">
        <f t="shared" si="20"/>
        <v>3596.1068321028183</v>
      </c>
      <c r="K84" s="200">
        <f>J84*'eTable 2. Prgm effect and costs'!$L$7</f>
        <v>1193.5354572065389</v>
      </c>
      <c r="L84" s="200">
        <f t="shared" si="21"/>
        <v>2402.5713748962794</v>
      </c>
      <c r="M84" s="240">
        <f>'eTable1. Data inputs'!T36</f>
        <v>50601.640282149267</v>
      </c>
      <c r="N84" s="240">
        <f>'eTable1. Data inputs'!U36</f>
        <v>186187.77754068866</v>
      </c>
      <c r="O84" s="240">
        <f t="shared" si="22"/>
        <v>121574052.46469031</v>
      </c>
      <c r="P84" s="240">
        <f t="shared" si="23"/>
        <v>447329424.674815</v>
      </c>
      <c r="Q84" s="225">
        <f t="shared" si="24"/>
        <v>99276500.844086573</v>
      </c>
      <c r="R84" s="225">
        <f t="shared" si="24"/>
        <v>-207119846.43730751</v>
      </c>
      <c r="S84" s="225">
        <f t="shared" si="25"/>
        <v>41320.937176475105</v>
      </c>
      <c r="T84" s="225">
        <f t="shared" si="26"/>
        <v>-86207.572687096137</v>
      </c>
      <c r="U84" s="242">
        <f t="shared" si="28"/>
        <v>0.55048108616107694</v>
      </c>
      <c r="V84" s="243">
        <f t="shared" si="28"/>
        <v>1.8622464098101763</v>
      </c>
      <c r="W84" s="222">
        <f t="shared" si="27"/>
        <v>6017.2047568025582</v>
      </c>
      <c r="X84" s="223" t="str">
        <f>IF(G84/M84/I84/'eTable 2. Prgm effect and costs'!$L$7/D84&gt;1,"&gt;100%",G84/M84/I84/'eTable 2. Prgm effect and costs'!$L$7/D84)</f>
        <v>&gt;100%</v>
      </c>
      <c r="Y84" s="223" t="str">
        <f t="shared" si="15"/>
        <v>&gt;100%</v>
      </c>
      <c r="Z84" s="224">
        <f>G84/M84/D84/('eTable 2. Prgm effect and costs'!$J$7)/('eTable 2. Prgm effect and costs'!$M$7)*$C$73</f>
        <v>18.266139675209651</v>
      </c>
      <c r="AA84" s="225">
        <f t="shared" si="16"/>
        <v>22140.190998344911</v>
      </c>
      <c r="AB84" s="226" t="str">
        <f>IF(H84/N84/I84/'eTable 2. Prgm effect and costs'!$L$7/D84&gt;1,"&gt;100%",H84/N84/I84/'eTable 2. Prgm effect and costs'!$L$7/D84)</f>
        <v>&gt;100%</v>
      </c>
      <c r="AC84" s="223">
        <f t="shared" si="17"/>
        <v>0.35876210836350259</v>
      </c>
      <c r="AD84" s="227">
        <f>H84/N84/D84/('eTable 2. Prgm effect and costs'!$J$7)/('eTable 2. Prgm effect and costs'!$M$7)*$C$73</f>
        <v>5.3994811617890575</v>
      </c>
    </row>
    <row r="85" spans="1:30" x14ac:dyDescent="0.2">
      <c r="A85" s="519"/>
      <c r="B85" s="193" t="s">
        <v>35</v>
      </c>
      <c r="C85" s="238">
        <f>'eTable1. Data inputs'!AC37</f>
        <v>1.3071614848839332</v>
      </c>
      <c r="D85" s="239">
        <f>'eTable1. Data inputs'!AG37</f>
        <v>29039.807923156044</v>
      </c>
      <c r="E85" s="240">
        <f>'eTable1. Data inputs'!O37</f>
        <v>11601.282974845384</v>
      </c>
      <c r="F85" s="240">
        <f>'eTable1. Data inputs'!P37</f>
        <v>12618.21285322013</v>
      </c>
      <c r="G85" s="225">
        <f t="shared" si="18"/>
        <v>336899029.25169033</v>
      </c>
      <c r="H85" s="225">
        <f t="shared" si="19"/>
        <v>366430477.59101135</v>
      </c>
      <c r="I85" s="241">
        <f>'eTable1. Data inputs'!Z37</f>
        <v>2.31380390095265E-2</v>
      </c>
      <c r="J85" s="200">
        <f t="shared" si="20"/>
        <v>671.92420855514126</v>
      </c>
      <c r="K85" s="200">
        <f>J85*'eTable 2. Prgm effect and costs'!$L$7</f>
        <v>223.0093278394219</v>
      </c>
      <c r="L85" s="200">
        <f t="shared" si="21"/>
        <v>448.91488071571939</v>
      </c>
      <c r="M85" s="240">
        <f>'eTable1. Data inputs'!T37</f>
        <v>52300.429660693764</v>
      </c>
      <c r="N85" s="240">
        <f>'eTable1. Data inputs'!U37</f>
        <v>198040.61944167479</v>
      </c>
      <c r="O85" s="240">
        <f t="shared" si="22"/>
        <v>23478441.142511215</v>
      </c>
      <c r="P85" s="240">
        <f t="shared" si="23"/>
        <v>88903381.05352661</v>
      </c>
      <c r="Q85" s="225">
        <f t="shared" si="24"/>
        <v>313420588.10917914</v>
      </c>
      <c r="R85" s="225">
        <f t="shared" si="24"/>
        <v>277527096.53748477</v>
      </c>
      <c r="S85" s="225">
        <f t="shared" si="25"/>
        <v>698173.75536645751</v>
      </c>
      <c r="T85" s="225">
        <f t="shared" si="26"/>
        <v>618217.6364815851</v>
      </c>
      <c r="U85" s="242">
        <f t="shared" si="28"/>
        <v>6.9689845039508716E-2</v>
      </c>
      <c r="V85" s="243">
        <f t="shared" si="28"/>
        <v>0.24262005070646842</v>
      </c>
      <c r="W85" s="222">
        <f t="shared" si="27"/>
        <v>808.49161277646567</v>
      </c>
      <c r="X85" s="223" t="str">
        <f>IF(G85/M85/I85/'eTable 2. Prgm effect and costs'!$L$7/D85&gt;1,"&gt;100%",G85/M85/I85/'eTable 2. Prgm effect and costs'!$L$7/D85)</f>
        <v>&gt;100%</v>
      </c>
      <c r="Y85" s="223" t="str">
        <f t="shared" si="15"/>
        <v>&gt;100%</v>
      </c>
      <c r="Z85" s="224">
        <f>G85/M85/D85/('eTable 2. Prgm effect and costs'!$J$7)/('eTable 2. Prgm effect and costs'!$M$7)*$C$73</f>
        <v>18.756843039941824</v>
      </c>
      <c r="AA85" s="225">
        <f t="shared" si="16"/>
        <v>3061.4314422732791</v>
      </c>
      <c r="AB85" s="226" t="str">
        <f>IF(H85/N85/I85/'eTable 2. Prgm effect and costs'!$L$7/D85&gt;1,"&gt;100%",H85/N85/I85/'eTable 2. Prgm effect and costs'!$L$7/D85)</f>
        <v>&gt;100%</v>
      </c>
      <c r="AC85" s="223" t="str">
        <f t="shared" si="17"/>
        <v>&gt;100%</v>
      </c>
      <c r="AD85" s="227">
        <f>H85/N85/D85/('eTable 2. Prgm effect and costs'!$J$7)/('eTable 2. Prgm effect and costs'!$M$7)*$C$73</f>
        <v>5.3876894390125658</v>
      </c>
    </row>
    <row r="86" spans="1:30" x14ac:dyDescent="0.2">
      <c r="A86" s="519"/>
      <c r="B86" s="193" t="s">
        <v>36</v>
      </c>
      <c r="C86" s="238">
        <f>'eTable1. Data inputs'!AC38</f>
        <v>6.3130354806880939</v>
      </c>
      <c r="D86" s="239">
        <f>'eTable1. Data inputs'!AG38</f>
        <v>4619.2175018105791</v>
      </c>
      <c r="E86" s="240">
        <f>'eTable1. Data inputs'!O38</f>
        <v>13320.089027764743</v>
      </c>
      <c r="F86" s="240">
        <f>'eTable1. Data inputs'!P38</f>
        <v>14487.683727791971</v>
      </c>
      <c r="G86" s="225">
        <f t="shared" si="18"/>
        <v>61528388.362725958</v>
      </c>
      <c r="H86" s="225">
        <f t="shared" si="19"/>
        <v>66921762.236113004</v>
      </c>
      <c r="I86" s="241">
        <f>'eTable1. Data inputs'!Z38</f>
        <v>0.11174691337670196</v>
      </c>
      <c r="J86" s="200">
        <f t="shared" si="20"/>
        <v>516.18329804297241</v>
      </c>
      <c r="K86" s="200">
        <f>J86*'eTable 2. Prgm effect and costs'!$L$7</f>
        <v>171.3194566780555</v>
      </c>
      <c r="L86" s="200">
        <f t="shared" si="21"/>
        <v>344.86384136491688</v>
      </c>
      <c r="M86" s="240">
        <f>'eTable1. Data inputs'!T38</f>
        <v>56002.354836617174</v>
      </c>
      <c r="N86" s="240">
        <f>'eTable1. Data inputs'!U38</f>
        <v>206621.38876768315</v>
      </c>
      <c r="O86" s="240">
        <f t="shared" si="22"/>
        <v>19313187.21443693</v>
      </c>
      <c r="P86" s="240">
        <f t="shared" si="23"/>
        <v>71256245.838577107</v>
      </c>
      <c r="Q86" s="225">
        <f t="shared" si="24"/>
        <v>42215201.148289025</v>
      </c>
      <c r="R86" s="225">
        <f t="shared" si="24"/>
        <v>-4334483.6024641022</v>
      </c>
      <c r="S86" s="225">
        <f t="shared" si="25"/>
        <v>122411.21302021079</v>
      </c>
      <c r="T86" s="225">
        <f t="shared" si="26"/>
        <v>-12568.680976552652</v>
      </c>
      <c r="U86" s="242">
        <f t="shared" si="28"/>
        <v>0.31389067271810589</v>
      </c>
      <c r="V86" s="243">
        <f t="shared" si="28"/>
        <v>1.0647694181628271</v>
      </c>
      <c r="W86" s="222">
        <f t="shared" si="27"/>
        <v>4181.0517055901364</v>
      </c>
      <c r="X86" s="223" t="str">
        <f>IF(G86/M86/I86/'eTable 2. Prgm effect and costs'!$L$7/D86&gt;1,"&gt;100%",G86/M86/I86/'eTable 2. Prgm effect and costs'!$L$7/D86)</f>
        <v>&gt;100%</v>
      </c>
      <c r="Y86" s="223" t="str">
        <f t="shared" si="15"/>
        <v>&gt;100%</v>
      </c>
      <c r="Z86" s="224">
        <f>G86/M86/D86/('eTable 2. Prgm effect and costs'!$J$7)/('eTable 2. Prgm effect and costs'!$M$7)*$C$73</f>
        <v>20.112211127590928</v>
      </c>
      <c r="AA86" s="225">
        <f t="shared" si="16"/>
        <v>15426.042573368117</v>
      </c>
      <c r="AB86" s="226" t="str">
        <f>IF(H86/N86/I86/'eTable 2. Prgm effect and costs'!$L$7/D86&gt;1,"&gt;100%",H86/N86/I86/'eTable 2. Prgm effect and costs'!$L$7/D86)</f>
        <v>&gt;100%</v>
      </c>
      <c r="AC86" s="223">
        <f t="shared" si="17"/>
        <v>0.62746303272742376</v>
      </c>
      <c r="AD86" s="227">
        <f>H86/N86/D86/('eTable 2. Prgm effect and costs'!$J$7)/('eTable 2. Prgm effect and costs'!$M$7)*$C$73</f>
        <v>5.929016529776673</v>
      </c>
    </row>
    <row r="87" spans="1:30" x14ac:dyDescent="0.2">
      <c r="A87" s="519"/>
      <c r="B87" s="193" t="s">
        <v>37</v>
      </c>
      <c r="C87" s="238">
        <f>'eTable1. Data inputs'!AC39</f>
        <v>8.5991540827138273</v>
      </c>
      <c r="D87" s="239">
        <f>'eTable1. Data inputs'!AG39</f>
        <v>8769.7603833033863</v>
      </c>
      <c r="E87" s="240">
        <f>'eTable1. Data inputs'!O39</f>
        <v>11759.564524394676</v>
      </c>
      <c r="F87" s="240">
        <f>'eTable1. Data inputs'!P39</f>
        <v>12790.368836940292</v>
      </c>
      <c r="G87" s="225">
        <f t="shared" si="18"/>
        <v>103128563.09093636</v>
      </c>
      <c r="H87" s="225">
        <f t="shared" si="19"/>
        <v>112168469.91403718</v>
      </c>
      <c r="I87" s="241">
        <f>'eTable1. Data inputs'!Z39</f>
        <v>0.15221345251954738</v>
      </c>
      <c r="J87" s="200">
        <f t="shared" si="20"/>
        <v>1334.8755057117576</v>
      </c>
      <c r="K87" s="200">
        <f>J87*'eTable 2. Prgm effect and costs'!$L$7</f>
        <v>443.04057732674715</v>
      </c>
      <c r="L87" s="200">
        <f t="shared" si="21"/>
        <v>891.83492838501047</v>
      </c>
      <c r="M87" s="240">
        <f>'eTable1. Data inputs'!T39</f>
        <v>56405.342152439371</v>
      </c>
      <c r="N87" s="240">
        <f>'eTable1. Data inputs'!U39</f>
        <v>202962.19158772443</v>
      </c>
      <c r="O87" s="240">
        <f t="shared" si="22"/>
        <v>50304254.279052779</v>
      </c>
      <c r="P87" s="240">
        <f t="shared" si="23"/>
        <v>181008771.59950298</v>
      </c>
      <c r="Q87" s="225">
        <f t="shared" si="24"/>
        <v>52824308.811883584</v>
      </c>
      <c r="R87" s="225">
        <f t="shared" si="24"/>
        <v>-68840301.685465798</v>
      </c>
      <c r="S87" s="225">
        <f t="shared" si="25"/>
        <v>59231.038312819939</v>
      </c>
      <c r="T87" s="225">
        <f t="shared" si="26"/>
        <v>-77189.510630768913</v>
      </c>
      <c r="U87" s="242">
        <f t="shared" si="28"/>
        <v>0.48778197592742234</v>
      </c>
      <c r="V87" s="243">
        <f t="shared" si="28"/>
        <v>1.6137223922036479</v>
      </c>
      <c r="W87" s="222">
        <f t="shared" si="27"/>
        <v>5736.1036197552539</v>
      </c>
      <c r="X87" s="223" t="str">
        <f>IF(G87/M87/I87/'eTable 2. Prgm effect and costs'!$L$7/D87&gt;1,"&gt;100%",G87/M87/I87/'eTable 2. Prgm effect and costs'!$L$7/D87)</f>
        <v>&gt;100%</v>
      </c>
      <c r="Y87" s="223" t="str">
        <f t="shared" si="15"/>
        <v>&gt;100%</v>
      </c>
      <c r="Z87" s="224">
        <f>G87/M87/D87/('eTable 2. Prgm effect and costs'!$J$7)/('eTable 2. Prgm effect and costs'!$M$7)*$C$73</f>
        <v>17.629093544024894</v>
      </c>
      <c r="AA87" s="225">
        <f t="shared" si="16"/>
        <v>20640.104596714278</v>
      </c>
      <c r="AB87" s="226" t="str">
        <f>IF(H87/N87/I87/'eTable 2. Prgm effect and costs'!$L$7/D87&gt;1,"&gt;100%",H87/N87/I87/'eTable 2. Prgm effect and costs'!$L$7/D87)</f>
        <v>&gt;100%</v>
      </c>
      <c r="AC87" s="223">
        <f t="shared" si="17"/>
        <v>0.41401386725725564</v>
      </c>
      <c r="AD87" s="227">
        <f>H87/N87/D87/('eTable 2. Prgm effect and costs'!$J$7)/('eTable 2. Prgm effect and costs'!$M$7)*$C$73</f>
        <v>5.3287691391399097</v>
      </c>
    </row>
    <row r="88" spans="1:30" x14ac:dyDescent="0.2">
      <c r="A88" s="519"/>
      <c r="B88" s="193" t="s">
        <v>38</v>
      </c>
      <c r="C88" s="238">
        <f>'eTable1. Data inputs'!AC40</f>
        <v>8.2194058388313262</v>
      </c>
      <c r="D88" s="239">
        <f>'eTable1. Data inputs'!AG40</f>
        <v>13772.307481601871</v>
      </c>
      <c r="E88" s="240">
        <f>'eTable1. Data inputs'!O40</f>
        <v>13021.583428412345</v>
      </c>
      <c r="F88" s="240">
        <f>'eTable1. Data inputs'!P40</f>
        <v>14163.012120464264</v>
      </c>
      <c r="G88" s="225">
        <f t="shared" si="18"/>
        <v>179337250.87342629</v>
      </c>
      <c r="H88" s="225">
        <f t="shared" si="19"/>
        <v>195057357.78868794</v>
      </c>
      <c r="I88" s="241">
        <f>'eTable1. Data inputs'!Z40</f>
        <v>0.14549153653413821</v>
      </c>
      <c r="J88" s="200">
        <f t="shared" si="20"/>
        <v>2003.7541771188635</v>
      </c>
      <c r="K88" s="200">
        <f>J88*'eTable 2. Prgm effect and costs'!$L$7</f>
        <v>665.03910188858833</v>
      </c>
      <c r="L88" s="200">
        <f t="shared" si="21"/>
        <v>1338.715075230275</v>
      </c>
      <c r="M88" s="240">
        <f>'eTable1. Data inputs'!T40</f>
        <v>55973.386919211291</v>
      </c>
      <c r="N88" s="240">
        <f>'eTable1. Data inputs'!U40</f>
        <v>211053.67449527737</v>
      </c>
      <c r="O88" s="240">
        <f t="shared" si="22"/>
        <v>74932416.880445242</v>
      </c>
      <c r="P88" s="240">
        <f t="shared" si="23"/>
        <v>282540735.72957122</v>
      </c>
      <c r="Q88" s="225">
        <f t="shared" si="24"/>
        <v>104404833.99298105</v>
      </c>
      <c r="R88" s="225">
        <f t="shared" si="24"/>
        <v>-87483377.940883279</v>
      </c>
      <c r="S88" s="225">
        <f t="shared" si="25"/>
        <v>77988.838644415926</v>
      </c>
      <c r="T88" s="225">
        <f t="shared" si="26"/>
        <v>-65348.76581249755</v>
      </c>
      <c r="U88" s="242">
        <f t="shared" si="28"/>
        <v>0.41782962834269993</v>
      </c>
      <c r="V88" s="243">
        <f t="shared" si="28"/>
        <v>1.448500784244483</v>
      </c>
      <c r="W88" s="222">
        <f t="shared" si="27"/>
        <v>5440.803364326991</v>
      </c>
      <c r="X88" s="223" t="str">
        <f>IF(G88/M88/I88/'eTable 2. Prgm effect and costs'!$L$7/D88&gt;1,"&gt;100%",G88/M88/I88/'eTable 2. Prgm effect and costs'!$L$7/D88)</f>
        <v>&gt;100%</v>
      </c>
      <c r="Y88" s="223" t="str">
        <f t="shared" si="15"/>
        <v>&gt;100%</v>
      </c>
      <c r="Z88" s="224">
        <f>G88/M88/D88/('eTable 2. Prgm effect and costs'!$J$7)/('eTable 2. Prgm effect and costs'!$M$7)*$C$73</f>
        <v>19.671668262093291</v>
      </c>
      <c r="AA88" s="225">
        <f t="shared" si="16"/>
        <v>20515.134163756604</v>
      </c>
      <c r="AB88" s="226" t="str">
        <f>IF(H88/N88/I88/'eTable 2. Prgm effect and costs'!$L$7/D88&gt;1,"&gt;100%",H88/N88/I88/'eTable 2. Prgm effect and costs'!$L$7/D88)</f>
        <v>&gt;100%</v>
      </c>
      <c r="AC88" s="223">
        <f t="shared" si="17"/>
        <v>0.46123789199350346</v>
      </c>
      <c r="AD88" s="227">
        <f>H88/N88/D88/('eTable 2. Prgm effect and costs'!$J$7)/('eTable 2. Prgm effect and costs'!$M$7)*$C$73</f>
        <v>5.6744227743849276</v>
      </c>
    </row>
    <row r="89" spans="1:30" x14ac:dyDescent="0.2">
      <c r="A89" s="519"/>
      <c r="B89" s="193" t="s">
        <v>57</v>
      </c>
      <c r="C89" s="238">
        <f>'eTable1. Data inputs'!AC41</f>
        <v>3.0318454422732204</v>
      </c>
      <c r="D89" s="239">
        <f>'eTable1. Data inputs'!AG41</f>
        <v>2942.1234207367629</v>
      </c>
      <c r="E89" s="240">
        <f>'eTable1. Data inputs'!O41</f>
        <v>13609.628634423456</v>
      </c>
      <c r="F89" s="240">
        <f>'eTable1. Data inputs'!P41</f>
        <v>14802.603413328385</v>
      </c>
      <c r="G89" s="225">
        <f t="shared" si="18"/>
        <v>40041207.152866937</v>
      </c>
      <c r="H89" s="225">
        <f t="shared" si="19"/>
        <v>43551086.19023139</v>
      </c>
      <c r="I89" s="241">
        <f>'eTable1. Data inputs'!Z41</f>
        <v>5.366663486141638E-2</v>
      </c>
      <c r="J89" s="200">
        <f t="shared" si="20"/>
        <v>157.89386333790117</v>
      </c>
      <c r="K89" s="200">
        <f>J89*'eTable 2. Prgm effect and costs'!$L$7</f>
        <v>52.404428780251685</v>
      </c>
      <c r="L89" s="200">
        <f t="shared" si="21"/>
        <v>105.48943455764947</v>
      </c>
      <c r="M89" s="240">
        <f>'eTable1. Data inputs'!T41</f>
        <v>60014.055473662447</v>
      </c>
      <c r="N89" s="240">
        <f>'eTable1. Data inputs'!U41</f>
        <v>231080.77785525855</v>
      </c>
      <c r="O89" s="240">
        <f t="shared" si="22"/>
        <v>6330848.7774280598</v>
      </c>
      <c r="P89" s="240">
        <f t="shared" si="23"/>
        <v>24376580.593093034</v>
      </c>
      <c r="Q89" s="225">
        <f t="shared" si="24"/>
        <v>33710358.375438876</v>
      </c>
      <c r="R89" s="225">
        <f t="shared" si="24"/>
        <v>19174505.597138356</v>
      </c>
      <c r="S89" s="225">
        <f t="shared" si="25"/>
        <v>319561.46619608928</v>
      </c>
      <c r="T89" s="225">
        <f t="shared" si="26"/>
        <v>181767.07153226403</v>
      </c>
      <c r="U89" s="242">
        <f t="shared" si="28"/>
        <v>0.1581083395727437</v>
      </c>
      <c r="V89" s="243">
        <f t="shared" si="28"/>
        <v>0.55972382609737892</v>
      </c>
      <c r="W89" s="222">
        <f t="shared" si="27"/>
        <v>2151.7957855903601</v>
      </c>
      <c r="X89" s="223" t="str">
        <f>IF(G89/M89/I89/'eTable 2. Prgm effect and costs'!$L$7/D89&gt;1,"&gt;100%",G89/M89/I89/'eTable 2. Prgm effect and costs'!$L$7/D89)</f>
        <v>&gt;100%</v>
      </c>
      <c r="Y89" s="223" t="str">
        <f t="shared" si="15"/>
        <v>&gt;100%</v>
      </c>
      <c r="Z89" s="224">
        <f>G89/M89/D89/('eTable 2. Prgm effect and costs'!$J$7)/('eTable 2. Prgm effect and costs'!$M$7)*$C$73</f>
        <v>19.175746519545886</v>
      </c>
      <c r="AA89" s="225">
        <f t="shared" si="16"/>
        <v>8285.3698187102837</v>
      </c>
      <c r="AB89" s="226" t="str">
        <f>IF(H89/N89/I89/'eTable 2. Prgm effect and costs'!$L$7/D89&gt;1,"&gt;100%",H89/N89/I89/'eTable 2. Prgm effect and costs'!$L$7/D89)</f>
        <v>&gt;100%</v>
      </c>
      <c r="AC89" s="223" t="str">
        <f t="shared" si="17"/>
        <v>&gt;100%</v>
      </c>
      <c r="AD89" s="227">
        <f>H89/N89/D89/('eTable 2. Prgm effect and costs'!$J$7)/('eTable 2. Prgm effect and costs'!$M$7)*$C$73</f>
        <v>5.4166810503895695</v>
      </c>
    </row>
    <row r="90" spans="1:30" x14ac:dyDescent="0.2">
      <c r="A90" s="519"/>
      <c r="B90" s="193" t="s">
        <v>58</v>
      </c>
      <c r="C90" s="238">
        <f>'eTable1. Data inputs'!AC42</f>
        <v>4.6931013388443894</v>
      </c>
      <c r="D90" s="239">
        <f>'eTable1. Data inputs'!AG42</f>
        <v>28054.778596240925</v>
      </c>
      <c r="E90" s="240">
        <f>'eTable1. Data inputs'!O42</f>
        <v>14470.843168959691</v>
      </c>
      <c r="F90" s="240">
        <f>'eTable1. Data inputs'!P42</f>
        <v>15739.309149463568</v>
      </c>
      <c r="G90" s="225">
        <f t="shared" si="18"/>
        <v>405976301.20608956</v>
      </c>
      <c r="H90" s="225">
        <f t="shared" si="19"/>
        <v>441562833.44598949</v>
      </c>
      <c r="I90" s="241">
        <f>'eTable1. Data inputs'!Z42</f>
        <v>8.3072491891454769E-2</v>
      </c>
      <c r="J90" s="200">
        <f t="shared" si="20"/>
        <v>2330.5803674527829</v>
      </c>
      <c r="K90" s="200">
        <f>J90*'eTable 2. Prgm effect and costs'!$L$7</f>
        <v>773.51158747355294</v>
      </c>
      <c r="L90" s="200">
        <f t="shared" si="21"/>
        <v>1557.0687799792299</v>
      </c>
      <c r="M90" s="240">
        <f>'eTable1. Data inputs'!T42</f>
        <v>72328.457686450463</v>
      </c>
      <c r="N90" s="240">
        <f>'eTable1. Data inputs'!U42</f>
        <v>247777.62471098211</v>
      </c>
      <c r="O90" s="240">
        <f t="shared" si="22"/>
        <v>112620383.36762078</v>
      </c>
      <c r="P90" s="240">
        <f t="shared" si="23"/>
        <v>385806803.81488043</v>
      </c>
      <c r="Q90" s="225">
        <f t="shared" si="24"/>
        <v>293355917.83846879</v>
      </c>
      <c r="R90" s="225">
        <f t="shared" si="24"/>
        <v>55756029.631109059</v>
      </c>
      <c r="S90" s="225">
        <f t="shared" si="25"/>
        <v>188402.67148788503</v>
      </c>
      <c r="T90" s="225">
        <f t="shared" si="26"/>
        <v>35808.328025081079</v>
      </c>
      <c r="U90" s="242">
        <f t="shared" si="28"/>
        <v>0.27740629941463069</v>
      </c>
      <c r="V90" s="243">
        <f t="shared" si="28"/>
        <v>0.87373024763885854</v>
      </c>
      <c r="W90" s="222">
        <f t="shared" si="27"/>
        <v>4014.3030529105959</v>
      </c>
      <c r="X90" s="223" t="str">
        <f>IF(G90/M90/I90/'eTable 2. Prgm effect and costs'!$L$7/D90&gt;1,"&gt;100%",G90/M90/I90/'eTable 2. Prgm effect and costs'!$L$7/D90)</f>
        <v>&gt;100%</v>
      </c>
      <c r="Y90" s="223" t="str">
        <f t="shared" si="15"/>
        <v>&gt;100%</v>
      </c>
      <c r="Z90" s="224">
        <f>G90/M90/D90/('eTable 2. Prgm effect and costs'!$J$7)/('eTable 2. Prgm effect and costs'!$M$7)*$C$73</f>
        <v>16.917789353549445</v>
      </c>
      <c r="AA90" s="225">
        <f t="shared" si="16"/>
        <v>13751.910480825356</v>
      </c>
      <c r="AB90" s="226" t="str">
        <f>IF(H90/N90/I90/'eTable 2. Prgm effect and costs'!$L$7/D90&gt;1,"&gt;100%",H90/N90/I90/'eTable 2. Prgm effect and costs'!$L$7/D90)</f>
        <v>&gt;100%</v>
      </c>
      <c r="AC90" s="223">
        <f t="shared" si="17"/>
        <v>0.76465642580341486</v>
      </c>
      <c r="AD90" s="227">
        <f>H90/N90/D90/('eTable 2. Prgm effect and costs'!$J$7)/('eTable 2. Prgm effect and costs'!$M$7)*$C$73</f>
        <v>5.3713389819419444</v>
      </c>
    </row>
    <row r="91" spans="1:30" x14ac:dyDescent="0.2">
      <c r="A91" s="519"/>
      <c r="B91" s="193" t="s">
        <v>56</v>
      </c>
      <c r="C91" s="238">
        <f>'eTable1. Data inputs'!AC43</f>
        <v>12.865981006423139</v>
      </c>
      <c r="D91" s="239">
        <f>'eTable1. Data inputs'!AG43</f>
        <v>13366.626106194692</v>
      </c>
      <c r="E91" s="240">
        <f>'eTable1. Data inputs'!O43</f>
        <v>12515.44899178364</v>
      </c>
      <c r="F91" s="240">
        <f>'eTable1. Data inputs'!P43</f>
        <v>13612.511622581978</v>
      </c>
      <c r="G91" s="225">
        <f t="shared" si="18"/>
        <v>167289327.22432324</v>
      </c>
      <c r="H91" s="225">
        <f t="shared" si="19"/>
        <v>181953353.22528294</v>
      </c>
      <c r="I91" s="241">
        <f>'eTable1. Data inputs'!Z43</f>
        <v>0.22774046960913841</v>
      </c>
      <c r="J91" s="200">
        <f t="shared" si="20"/>
        <v>3044.1217065145484</v>
      </c>
      <c r="K91" s="200">
        <f>J91*'eTable 2. Prgm effect and costs'!$L$7</f>
        <v>1010.3334974207769</v>
      </c>
      <c r="L91" s="200">
        <f t="shared" si="21"/>
        <v>2033.7882090937715</v>
      </c>
      <c r="M91" s="240">
        <f>'eTable1. Data inputs'!T43</f>
        <v>54345.546371741912</v>
      </c>
      <c r="N91" s="240">
        <f>'eTable1. Data inputs'!U43</f>
        <v>198532.11704504845</v>
      </c>
      <c r="O91" s="240">
        <f t="shared" si="22"/>
        <v>110527331.42760749</v>
      </c>
      <c r="P91" s="240">
        <f t="shared" si="23"/>
        <v>403772278.7726441</v>
      </c>
      <c r="Q91" s="225">
        <f t="shared" ref="Q91:R110" si="29">G91-O91</f>
        <v>56761995.796715751</v>
      </c>
      <c r="R91" s="225">
        <f t="shared" si="29"/>
        <v>-221818925.54736117</v>
      </c>
      <c r="S91" s="225">
        <f t="shared" si="25"/>
        <v>27909.492022282953</v>
      </c>
      <c r="T91" s="225">
        <f t="shared" si="26"/>
        <v>-109066.87557511246</v>
      </c>
      <c r="U91" s="242">
        <f t="shared" si="28"/>
        <v>0.66069565382015139</v>
      </c>
      <c r="V91" s="243">
        <f t="shared" si="28"/>
        <v>2.2190977611317733</v>
      </c>
      <c r="W91" s="222">
        <f t="shared" si="27"/>
        <v>8268.9027544792461</v>
      </c>
      <c r="X91" s="223" t="str">
        <f>IF(G91/M91/I91/'eTable 2. Prgm effect and costs'!$L$7/D91&gt;1,"&gt;100%",G91/M91/I91/'eTable 2. Prgm effect and costs'!$L$7/D91)</f>
        <v>&gt;100%</v>
      </c>
      <c r="Y91" s="223" t="str">
        <f t="shared" si="15"/>
        <v>&gt;100%</v>
      </c>
      <c r="Z91" s="224">
        <f>G91/M91/D91/('eTable 2. Prgm effect and costs'!$J$7)/('eTable 2. Prgm effect and costs'!$M$7)*$C$73</f>
        <v>19.473385259963283</v>
      </c>
      <c r="AA91" s="225">
        <f t="shared" si="16"/>
        <v>30207.494065051913</v>
      </c>
      <c r="AB91" s="226">
        <f>IF(H91/N91/I91/'eTable 2. Prgm effect and costs'!$L$7/D91&gt;1,"&gt;100%",H91/N91/I91/'eTable 2. Prgm effect and costs'!$L$7/D91)</f>
        <v>0.90711957275841648</v>
      </c>
      <c r="AC91" s="223">
        <f t="shared" si="17"/>
        <v>0.30106985819999171</v>
      </c>
      <c r="AD91" s="227">
        <f>H91/N91/D91/('eTable 2. Prgm effect and costs'!$J$7)/('eTable 2. Prgm effect and costs'!$M$7)*$C$73</f>
        <v>5.7978432639494413</v>
      </c>
    </row>
    <row r="92" spans="1:30" x14ac:dyDescent="0.2">
      <c r="A92" s="519"/>
      <c r="B92" s="193" t="s">
        <v>55</v>
      </c>
      <c r="C92" s="238">
        <f>'eTable1. Data inputs'!AC44</f>
        <v>15.230746589131638</v>
      </c>
      <c r="D92" s="239">
        <f>'eTable1. Data inputs'!AG44</f>
        <v>80251.544421360464</v>
      </c>
      <c r="E92" s="240">
        <f>'eTable1. Data inputs'!O44</f>
        <v>14802.067259069476</v>
      </c>
      <c r="F92" s="240">
        <f>'eTable1. Data inputs'!P44</f>
        <v>16099.567241622995</v>
      </c>
      <c r="G92" s="225">
        <f t="shared" si="18"/>
        <v>1187888758.1691794</v>
      </c>
      <c r="H92" s="225">
        <f t="shared" si="19"/>
        <v>1292015135.6557875</v>
      </c>
      <c r="I92" s="241">
        <f>'eTable1. Data inputs'!Z44</f>
        <v>0.26959913736659097</v>
      </c>
      <c r="J92" s="200">
        <f t="shared" si="20"/>
        <v>21635.747148335438</v>
      </c>
      <c r="K92" s="200">
        <f>J92*'eTable 2. Prgm effect and costs'!$L$7</f>
        <v>7180.829872507883</v>
      </c>
      <c r="L92" s="200">
        <f t="shared" si="21"/>
        <v>14454.917275827556</v>
      </c>
      <c r="M92" s="240">
        <f>'eTable1. Data inputs'!T44</f>
        <v>76351.718493217952</v>
      </c>
      <c r="N92" s="240">
        <f>'eTable1. Data inputs'!U44</f>
        <v>252117.25816153677</v>
      </c>
      <c r="O92" s="240">
        <f t="shared" si="22"/>
        <v>1103657774.6867385</v>
      </c>
      <c r="P92" s="240">
        <f t="shared" si="23"/>
        <v>3644334110.533474</v>
      </c>
      <c r="Q92" s="225">
        <f t="shared" si="29"/>
        <v>84230983.482440948</v>
      </c>
      <c r="R92" s="225">
        <f t="shared" si="29"/>
        <v>-2352318974.8776865</v>
      </c>
      <c r="S92" s="225">
        <f t="shared" si="25"/>
        <v>5827.1508494412092</v>
      </c>
      <c r="T92" s="225">
        <f t="shared" si="26"/>
        <v>-162734.86246866218</v>
      </c>
      <c r="U92" s="242">
        <f t="shared" si="28"/>
        <v>0.92909185906240832</v>
      </c>
      <c r="V92" s="243">
        <f t="shared" si="28"/>
        <v>2.8206589922677039</v>
      </c>
      <c r="W92" s="222">
        <f t="shared" si="27"/>
        <v>13752.480187695666</v>
      </c>
      <c r="X92" s="223" t="str">
        <f>IF(G92/M92/I92/'eTable 2. Prgm effect and costs'!$L$7/D92&gt;1,"&gt;100%",G92/M92/I92/'eTable 2. Prgm effect and costs'!$L$7/D92)</f>
        <v>&gt;100%</v>
      </c>
      <c r="Y92" s="223">
        <f t="shared" si="15"/>
        <v>0.7190929957669393</v>
      </c>
      <c r="Z92" s="224">
        <f>G92/M92/D92/('eTable 2. Prgm effect and costs'!$J$7)/('eTable 2. Prgm effect and costs'!$M$7)*$C$73</f>
        <v>16.39315471400398</v>
      </c>
      <c r="AA92" s="225">
        <f t="shared" si="16"/>
        <v>45411.389111702447</v>
      </c>
      <c r="AB92" s="226">
        <f>IF(H92/N92/I92/'eTable 2. Prgm effect and costs'!$L$7/D92&gt;1,"&gt;100%",H92/N92/I92/'eTable 2. Prgm effect and costs'!$L$7/D92)</f>
        <v>0.71365841050096157</v>
      </c>
      <c r="AC92" s="223">
        <f t="shared" si="17"/>
        <v>0.23686076555419844</v>
      </c>
      <c r="AD92" s="227">
        <f>H92/N92/D92/('eTable 2. Prgm effect and costs'!$J$7)/('eTable 2. Prgm effect and costs'!$M$7)*$C$73</f>
        <v>5.3997121349598851</v>
      </c>
    </row>
    <row r="93" spans="1:30" x14ac:dyDescent="0.2">
      <c r="A93" s="519"/>
      <c r="B93" s="193" t="s">
        <v>54</v>
      </c>
      <c r="C93" s="238">
        <f>'eTable1. Data inputs'!AC45</f>
        <v>8.6948532226697104</v>
      </c>
      <c r="D93" s="239">
        <f>'eTable1. Data inputs'!AG45</f>
        <v>52772.231196589833</v>
      </c>
      <c r="E93" s="240">
        <f>'eTable1. Data inputs'!O45</f>
        <v>11730.654472615572</v>
      </c>
      <c r="F93" s="240">
        <f>'eTable1. Data inputs'!P45</f>
        <v>12758.924626180386</v>
      </c>
      <c r="G93" s="225">
        <f t="shared" si="18"/>
        <v>619052809.91617954</v>
      </c>
      <c r="H93" s="225">
        <f t="shared" si="19"/>
        <v>673316920.19265485</v>
      </c>
      <c r="I93" s="241">
        <f>'eTable1. Data inputs'!Z45</f>
        <v>0.15390742106060637</v>
      </c>
      <c r="J93" s="200">
        <f t="shared" si="20"/>
        <v>8122.0380070812189</v>
      </c>
      <c r="K93" s="200">
        <f>J93*'eTable 2. Prgm effect and costs'!$L$7</f>
        <v>2695.6764075226461</v>
      </c>
      <c r="L93" s="200">
        <f t="shared" si="21"/>
        <v>5426.3615995585733</v>
      </c>
      <c r="M93" s="240">
        <f>'eTable1. Data inputs'!T45</f>
        <v>55999.075345033445</v>
      </c>
      <c r="N93" s="240">
        <f>'eTable1. Data inputs'!U45</f>
        <v>197965.39481946925</v>
      </c>
      <c r="O93" s="240">
        <f t="shared" si="22"/>
        <v>303871232.06307673</v>
      </c>
      <c r="P93" s="240">
        <f t="shared" si="23"/>
        <v>1074231816.4898198</v>
      </c>
      <c r="Q93" s="225">
        <f t="shared" si="29"/>
        <v>315181577.8531028</v>
      </c>
      <c r="R93" s="225">
        <f t="shared" si="29"/>
        <v>-400914896.29716492</v>
      </c>
      <c r="S93" s="225">
        <f t="shared" si="25"/>
        <v>58083.408573203524</v>
      </c>
      <c r="T93" s="225">
        <f t="shared" si="26"/>
        <v>-73882.819812409623</v>
      </c>
      <c r="U93" s="242">
        <f t="shared" si="28"/>
        <v>0.49086479730900706</v>
      </c>
      <c r="V93" s="243">
        <f t="shared" si="28"/>
        <v>1.5954326770556306</v>
      </c>
      <c r="W93" s="222">
        <f t="shared" si="27"/>
        <v>5758.16533000244</v>
      </c>
      <c r="X93" s="223" t="str">
        <f>IF(G93/M93/I93/'eTable 2. Prgm effect and costs'!$L$7/D93&gt;1,"&gt;100%",G93/M93/I93/'eTable 2. Prgm effect and costs'!$L$7/D93)</f>
        <v>&gt;100%</v>
      </c>
      <c r="Y93" s="223" t="str">
        <f t="shared" si="15"/>
        <v>&gt;100%</v>
      </c>
      <c r="Z93" s="224">
        <f>G93/M93/D93/('eTable 2. Prgm effect and costs'!$J$7)/('eTable 2. Prgm effect and costs'!$M$7)*$C$73</f>
        <v>17.713336279839531</v>
      </c>
      <c r="AA93" s="225">
        <f t="shared" si="16"/>
        <v>20356.005272697985</v>
      </c>
      <c r="AB93" s="226" t="str">
        <f>IF(H93/N93/I93/'eTable 2. Prgm effect and costs'!$L$7/D93&gt;1,"&gt;100%",H93/N93/I93/'eTable 2. Prgm effect and costs'!$L$7/D93)</f>
        <v>&gt;100%</v>
      </c>
      <c r="AC93" s="223">
        <f t="shared" si="17"/>
        <v>0.41876003787815502</v>
      </c>
      <c r="AD93" s="227">
        <f>H93/N93/D93/('eTable 2. Prgm effect and costs'!$J$7)/('eTable 2. Prgm effect and costs'!$M$7)*$C$73</f>
        <v>5.4498402519346998</v>
      </c>
    </row>
    <row r="94" spans="1:30" x14ac:dyDescent="0.2">
      <c r="A94" s="519"/>
      <c r="B94" s="193" t="s">
        <v>53</v>
      </c>
      <c r="C94" s="238">
        <f>'eTable1. Data inputs'!AC46</f>
        <v>9.324596774193548</v>
      </c>
      <c r="D94" s="239">
        <f>'eTable1. Data inputs'!AG46</f>
        <v>2582.1291936978682</v>
      </c>
      <c r="E94" s="240">
        <f>'eTable1. Data inputs'!O46</f>
        <v>13066.570373236231</v>
      </c>
      <c r="F94" s="240">
        <f>'eTable1. Data inputs'!P46</f>
        <v>14211.942471239663</v>
      </c>
      <c r="G94" s="225">
        <f t="shared" si="18"/>
        <v>33739572.822240919</v>
      </c>
      <c r="H94" s="225">
        <f t="shared" si="19"/>
        <v>36697071.554142557</v>
      </c>
      <c r="I94" s="241">
        <f>'eTable1. Data inputs'!Z46</f>
        <v>0.16505449893098145</v>
      </c>
      <c r="J94" s="200">
        <f t="shared" si="20"/>
        <v>426.19204024086082</v>
      </c>
      <c r="K94" s="200">
        <f>J94*'eTable 2. Prgm effect and costs'!$L$7</f>
        <v>141.45166852821674</v>
      </c>
      <c r="L94" s="200">
        <f t="shared" si="21"/>
        <v>284.74037171264411</v>
      </c>
      <c r="M94" s="240">
        <f>'eTable1. Data inputs'!T46</f>
        <v>71542.551121025026</v>
      </c>
      <c r="N94" s="240">
        <f>'eTable1. Data inputs'!U46</f>
        <v>261536.06979708653</v>
      </c>
      <c r="O94" s="240">
        <f t="shared" si="22"/>
        <v>20371052.599471509</v>
      </c>
      <c r="P94" s="240">
        <f t="shared" si="23"/>
        <v>74469877.730286449</v>
      </c>
      <c r="Q94" s="225">
        <f t="shared" si="29"/>
        <v>13368520.222769409</v>
      </c>
      <c r="R94" s="225">
        <f t="shared" si="29"/>
        <v>-37772806.176143892</v>
      </c>
      <c r="S94" s="225">
        <f t="shared" si="25"/>
        <v>46949.858716419491</v>
      </c>
      <c r="T94" s="225">
        <f t="shared" si="26"/>
        <v>-132657.00943266193</v>
      </c>
      <c r="U94" s="242">
        <f t="shared" si="28"/>
        <v>0.60377328150530218</v>
      </c>
      <c r="V94" s="243">
        <f t="shared" si="28"/>
        <v>2.029313909160686</v>
      </c>
      <c r="W94" s="222">
        <f t="shared" si="27"/>
        <v>7889.2460722687993</v>
      </c>
      <c r="X94" s="223" t="str">
        <f>IF(G94/M94/I94/'eTable 2. Prgm effect and costs'!$L$7/D94&gt;1,"&gt;100%",G94/M94/I94/'eTable 2. Prgm effect and costs'!$L$7/D94)</f>
        <v>&gt;100%</v>
      </c>
      <c r="Y94" s="223" t="str">
        <f t="shared" si="15"/>
        <v>&gt;100%</v>
      </c>
      <c r="Z94" s="224">
        <f>G94/M94/D94/('eTable 2. Prgm effect and costs'!$J$7)/('eTable 2. Prgm effect and costs'!$M$7)*$C$73</f>
        <v>15.443871167909014</v>
      </c>
      <c r="AA94" s="225">
        <f t="shared" si="16"/>
        <v>28840.492533078141</v>
      </c>
      <c r="AB94" s="226">
        <f>IF(H94/N94/I94/'eTable 2. Prgm effect and costs'!$L$7/D94&gt;1,"&gt;100%",H94/N94/I94/'eTable 2. Prgm effect and costs'!$L$7/D94)</f>
        <v>0.99195447481044197</v>
      </c>
      <c r="AC94" s="223">
        <f t="shared" si="17"/>
        <v>0.32922626965691393</v>
      </c>
      <c r="AD94" s="227">
        <f>H94/N94/D94/('eTable 2. Prgm effect and costs'!$J$7)/('eTable 2. Prgm effect and costs'!$M$7)*$C$73</f>
        <v>4.5949504076725889</v>
      </c>
    </row>
    <row r="95" spans="1:30" x14ac:dyDescent="0.2">
      <c r="A95" s="519"/>
      <c r="B95" s="193" t="s">
        <v>39</v>
      </c>
      <c r="C95" s="238">
        <f>'eTable1. Data inputs'!AC47</f>
        <v>10.401421978013683</v>
      </c>
      <c r="D95" s="239">
        <f>'eTable1. Data inputs'!AG47</f>
        <v>54768.349014078492</v>
      </c>
      <c r="E95" s="240">
        <f>'eTable1. Data inputs'!O47</f>
        <v>11309.001904887549</v>
      </c>
      <c r="F95" s="240">
        <f>'eTable1. Data inputs'!P47</f>
        <v>12300.311396830213</v>
      </c>
      <c r="G95" s="225">
        <f t="shared" si="18"/>
        <v>619375363.32775974</v>
      </c>
      <c r="H95" s="225">
        <f t="shared" si="19"/>
        <v>673667747.5634445</v>
      </c>
      <c r="I95" s="241">
        <f>'eTable1. Data inputs'!Z47</f>
        <v>0.18411536008743143</v>
      </c>
      <c r="J95" s="200">
        <f t="shared" si="20"/>
        <v>10083.694300121182</v>
      </c>
      <c r="K95" s="200">
        <f>J95*'eTable 2. Prgm effect and costs'!$L$7</f>
        <v>3346.7433668505651</v>
      </c>
      <c r="L95" s="200">
        <f t="shared" si="21"/>
        <v>6736.9509332706166</v>
      </c>
      <c r="M95" s="240">
        <f>'eTable1. Data inputs'!T47</f>
        <v>57231.433479522813</v>
      </c>
      <c r="N95" s="240">
        <f>'eTable1. Data inputs'!U47</f>
        <v>202293.78580352355</v>
      </c>
      <c r="O95" s="240">
        <f t="shared" si="22"/>
        <v>385565359.19228643</v>
      </c>
      <c r="P95" s="240">
        <f t="shared" si="23"/>
        <v>1362843309.0638943</v>
      </c>
      <c r="Q95" s="225">
        <f t="shared" si="29"/>
        <v>233810004.13547331</v>
      </c>
      <c r="R95" s="225">
        <f t="shared" si="29"/>
        <v>-689175561.50044978</v>
      </c>
      <c r="S95" s="225">
        <f t="shared" si="25"/>
        <v>34705.611848944332</v>
      </c>
      <c r="T95" s="225">
        <f t="shared" si="26"/>
        <v>-102297.8448747396</v>
      </c>
      <c r="U95" s="242">
        <f t="shared" si="28"/>
        <v>0.62250677379341257</v>
      </c>
      <c r="V95" s="243">
        <f t="shared" si="28"/>
        <v>2.0230199738566892</v>
      </c>
      <c r="W95" s="222">
        <f t="shared" si="27"/>
        <v>7039.930290635104</v>
      </c>
      <c r="X95" s="223" t="str">
        <f>IF(G95/M95/I95/'eTable 2. Prgm effect and costs'!$L$7/D95&gt;1,"&gt;100%",G95/M95/I95/'eTable 2. Prgm effect and costs'!$L$7/D95)</f>
        <v>&gt;100%</v>
      </c>
      <c r="Y95" s="223" t="str">
        <f t="shared" si="15"/>
        <v>&gt;100%</v>
      </c>
      <c r="Z95" s="224">
        <f>G95/M95/D95/('eTable 2. Prgm effect and costs'!$J$7)/('eTable 2. Prgm effect and costs'!$M$7)*$C$73</f>
        <v>16.708929791445996</v>
      </c>
      <c r="AA95" s="225">
        <f t="shared" si="16"/>
        <v>24883.775640444597</v>
      </c>
      <c r="AB95" s="226">
        <f>IF(H95/N95/I95/'eTable 2. Prgm effect and costs'!$L$7/D95&gt;1,"&gt;100%",H95/N95/I95/'eTable 2. Prgm effect and costs'!$L$7/D95)</f>
        <v>0.99504060216936463</v>
      </c>
      <c r="AC95" s="223">
        <f t="shared" si="17"/>
        <v>0.33025054468552195</v>
      </c>
      <c r="AD95" s="227">
        <f>H95/N95/D95/('eTable 2. Prgm effect and costs'!$J$7)/('eTable 2. Prgm effect and costs'!$M$7)*$C$73</f>
        <v>5.1415320226346513</v>
      </c>
    </row>
    <row r="96" spans="1:30" x14ac:dyDescent="0.2">
      <c r="A96" s="519"/>
      <c r="B96" s="193" t="s">
        <v>40</v>
      </c>
      <c r="C96" s="238">
        <f>'eTable1. Data inputs'!AC48</f>
        <v>12.222460394476609</v>
      </c>
      <c r="D96" s="239">
        <f>'eTable1. Data inputs'!AG48</f>
        <v>22284.61810728455</v>
      </c>
      <c r="E96" s="240">
        <f>'eTable1. Data inputs'!O48</f>
        <v>11885.795878779683</v>
      </c>
      <c r="F96" s="240">
        <f>'eTable1. Data inputs'!P48</f>
        <v>12927.665211990699</v>
      </c>
      <c r="G96" s="225">
        <f t="shared" si="18"/>
        <v>264870422.05974182</v>
      </c>
      <c r="H96" s="225">
        <f t="shared" si="19"/>
        <v>288088082.26804048</v>
      </c>
      <c r="I96" s="241">
        <f>'eTable1. Data inputs'!Z48</f>
        <v>0.21634952427083134</v>
      </c>
      <c r="J96" s="200">
        <f t="shared" si="20"/>
        <v>4821.2665260681661</v>
      </c>
      <c r="K96" s="200">
        <f>J96*'eTable 2. Prgm effect and costs'!$L$7</f>
        <v>1600.161734945038</v>
      </c>
      <c r="L96" s="200">
        <f t="shared" si="21"/>
        <v>3221.1047911231281</v>
      </c>
      <c r="M96" s="240">
        <f>'eTable1. Data inputs'!T48</f>
        <v>59703.607070507118</v>
      </c>
      <c r="N96" s="240">
        <f>'eTable1. Data inputs'!U48</f>
        <v>222008.10673431095</v>
      </c>
      <c r="O96" s="240">
        <f t="shared" si="22"/>
        <v>192311574.78214315</v>
      </c>
      <c r="P96" s="240">
        <f t="shared" si="23"/>
        <v>715111376.27006376</v>
      </c>
      <c r="Q96" s="225">
        <f t="shared" si="29"/>
        <v>72558847.277598679</v>
      </c>
      <c r="R96" s="225">
        <f t="shared" si="29"/>
        <v>-427023294.00202328</v>
      </c>
      <c r="S96" s="225">
        <f t="shared" si="25"/>
        <v>22526.074742293316</v>
      </c>
      <c r="T96" s="225">
        <f t="shared" si="26"/>
        <v>-132570.44451917062</v>
      </c>
      <c r="U96" s="242">
        <f t="shared" si="28"/>
        <v>0.7260590793288616</v>
      </c>
      <c r="V96" s="243">
        <f t="shared" si="28"/>
        <v>2.4822664326833066</v>
      </c>
      <c r="W96" s="222">
        <f t="shared" si="27"/>
        <v>8629.790012837555</v>
      </c>
      <c r="X96" s="223" t="str">
        <f>IF(G96/M96/I96/'eTable 2. Prgm effect and costs'!$L$7/D96&gt;1,"&gt;100%",G96/M96/I96/'eTable 2. Prgm effect and costs'!$L$7/D96)</f>
        <v>&gt;100%</v>
      </c>
      <c r="Y96" s="223">
        <f t="shared" si="15"/>
        <v>0.92017780273945293</v>
      </c>
      <c r="Z96" s="224">
        <f>G96/M96/D96/('eTable 2. Prgm effect and costs'!$J$7)/('eTable 2. Prgm effect and costs'!$M$7)*$C$73</f>
        <v>16.833975006241275</v>
      </c>
      <c r="AA96" s="225">
        <f t="shared" si="16"/>
        <v>32089.90940869223</v>
      </c>
      <c r="AB96" s="226">
        <f>IF(H96/N96/I96/'eTable 2. Prgm effect and costs'!$L$7/D96&gt;1,"&gt;100%",H96/N96/I96/'eTable 2. Prgm effect and costs'!$L$7/D96)</f>
        <v>0.8109471998986798</v>
      </c>
      <c r="AC96" s="223">
        <f t="shared" si="17"/>
        <v>0.26915057927671709</v>
      </c>
      <c r="AD96" s="227">
        <f>H96/N96/D96/('eTable 2. Prgm effect and costs'!$J$7)/('eTable 2. Prgm effect and costs'!$M$7)*$C$73</f>
        <v>4.9239115646680363</v>
      </c>
    </row>
    <row r="97" spans="1:30" x14ac:dyDescent="0.2">
      <c r="A97" s="519"/>
      <c r="B97" s="193" t="s">
        <v>8</v>
      </c>
      <c r="C97" s="238">
        <f>'eTable1. Data inputs'!AC49</f>
        <v>11.986856435239492</v>
      </c>
      <c r="D97" s="239">
        <f>'eTable1. Data inputs'!AG49</f>
        <v>17631.600646714174</v>
      </c>
      <c r="E97" s="240">
        <f>'eTable1. Data inputs'!O49</f>
        <v>12624.349005302329</v>
      </c>
      <c r="F97" s="240">
        <f>'eTable1. Data inputs'!P49</f>
        <v>13730.957449071759</v>
      </c>
      <c r="G97" s="225">
        <f t="shared" si="18"/>
        <v>222587480.08623397</v>
      </c>
      <c r="H97" s="225">
        <f t="shared" si="19"/>
        <v>242098758.23905843</v>
      </c>
      <c r="I97" s="241">
        <f>'eTable1. Data inputs'!Z49</f>
        <v>0.21217910335293583</v>
      </c>
      <c r="J97" s="200">
        <f t="shared" si="20"/>
        <v>3741.0572158968571</v>
      </c>
      <c r="K97" s="200">
        <f>J97*'eTable 2. Prgm effect and costs'!$L$7</f>
        <v>1241.6439897588707</v>
      </c>
      <c r="L97" s="200">
        <f t="shared" si="21"/>
        <v>2499.4132261379864</v>
      </c>
      <c r="M97" s="240">
        <f>'eTable1. Data inputs'!T49</f>
        <v>58717.110948910769</v>
      </c>
      <c r="N97" s="240">
        <f>'eTable1. Data inputs'!U49</f>
        <v>206172.35876360317</v>
      </c>
      <c r="O97" s="240">
        <f t="shared" si="22"/>
        <v>146758323.70631915</v>
      </c>
      <c r="P97" s="240">
        <f t="shared" si="23"/>
        <v>515309920.35781574</v>
      </c>
      <c r="Q97" s="225">
        <f t="shared" si="29"/>
        <v>75829156.37991482</v>
      </c>
      <c r="R97" s="225">
        <f t="shared" si="29"/>
        <v>-273211162.11875731</v>
      </c>
      <c r="S97" s="225">
        <f t="shared" si="25"/>
        <v>30338.783353996896</v>
      </c>
      <c r="T97" s="225">
        <f t="shared" si="26"/>
        <v>-109310.12097623988</v>
      </c>
      <c r="U97" s="242">
        <f t="shared" si="28"/>
        <v>0.65932874413899023</v>
      </c>
      <c r="V97" s="243">
        <f t="shared" si="28"/>
        <v>2.1285112080127946</v>
      </c>
      <c r="W97" s="222">
        <f t="shared" si="27"/>
        <v>8323.5961752382955</v>
      </c>
      <c r="X97" s="223" t="str">
        <f>IF(G97/M97/I97/'eTable 2. Prgm effect and costs'!$L$7/D97&gt;1,"&gt;100%",G97/M97/I97/'eTable 2. Prgm effect and costs'!$L$7/D97)</f>
        <v>&gt;100%</v>
      </c>
      <c r="Y97" s="223" t="str">
        <f t="shared" si="15"/>
        <v>&gt;100%</v>
      </c>
      <c r="Z97" s="224">
        <f>G97/M97/D97/('eTable 2. Prgm effect and costs'!$J$7)/('eTable 2. Prgm effect and costs'!$M$7)*$C$73</f>
        <v>18.180394138424809</v>
      </c>
      <c r="AA97" s="225">
        <f t="shared" si="16"/>
        <v>29226.496827096009</v>
      </c>
      <c r="AB97" s="226">
        <f>IF(H97/N97/I97/'eTable 2. Prgm effect and costs'!$L$7/D97&gt;1,"&gt;100%",H97/N97/I97/'eTable 2. Prgm effect and costs'!$L$7/D97)</f>
        <v>0.94572535272969671</v>
      </c>
      <c r="AC97" s="223">
        <f t="shared" si="17"/>
        <v>0.31388298344908039</v>
      </c>
      <c r="AD97" s="227">
        <f>H97/N97/D97/('eTable 2. Prgm effect and costs'!$J$7)/('eTable 2. Prgm effect and costs'!$M$7)*$C$73</f>
        <v>5.6315683892642383</v>
      </c>
    </row>
    <row r="98" spans="1:30" x14ac:dyDescent="0.2">
      <c r="A98" s="519"/>
      <c r="B98" s="193" t="s">
        <v>41</v>
      </c>
      <c r="C98" s="238">
        <f>'eTable1. Data inputs'!AC50</f>
        <v>1.2004514581250496</v>
      </c>
      <c r="D98" s="239">
        <f>'eTable1. Data inputs'!AG50</f>
        <v>46196.991911784367</v>
      </c>
      <c r="E98" s="240">
        <f>'eTable1. Data inputs'!O50</f>
        <v>12637.927133002288</v>
      </c>
      <c r="F98" s="240">
        <f>'eTable1. Data inputs'!P50</f>
        <v>13745.725790283483</v>
      </c>
      <c r="G98" s="225">
        <f t="shared" si="18"/>
        <v>583834217.5450269</v>
      </c>
      <c r="H98" s="225">
        <f t="shared" si="19"/>
        <v>635011183.15533185</v>
      </c>
      <c r="I98" s="241">
        <f>'eTable1. Data inputs'!Z50</f>
        <v>2.1249166983838028E-2</v>
      </c>
      <c r="J98" s="200">
        <f t="shared" si="20"/>
        <v>981.64759528452078</v>
      </c>
      <c r="K98" s="200">
        <f>J98*'eTable 2. Prgm effect and costs'!$L$7</f>
        <v>325.80545188322458</v>
      </c>
      <c r="L98" s="200">
        <f t="shared" si="21"/>
        <v>655.8421434012962</v>
      </c>
      <c r="M98" s="240">
        <f>'eTable1. Data inputs'!T50</f>
        <v>62746.006993863368</v>
      </c>
      <c r="N98" s="240">
        <f>'eTable1. Data inputs'!U50</f>
        <v>227887.83736155726</v>
      </c>
      <c r="O98" s="240">
        <f t="shared" si="22"/>
        <v>41151475.716728076</v>
      </c>
      <c r="P98" s="240">
        <f t="shared" si="23"/>
        <v>149458447.71028972</v>
      </c>
      <c r="Q98" s="225">
        <f t="shared" si="29"/>
        <v>542682741.82829881</v>
      </c>
      <c r="R98" s="225">
        <f t="shared" si="29"/>
        <v>485552735.44504213</v>
      </c>
      <c r="S98" s="225">
        <f t="shared" si="25"/>
        <v>827459.3929171192</v>
      </c>
      <c r="T98" s="225">
        <f t="shared" si="26"/>
        <v>740350.00698017434</v>
      </c>
      <c r="U98" s="242">
        <f t="shared" si="28"/>
        <v>7.0484864504459024E-2</v>
      </c>
      <c r="V98" s="243">
        <f t="shared" si="28"/>
        <v>0.23536348913989169</v>
      </c>
      <c r="W98" s="222">
        <f t="shared" si="27"/>
        <v>890.78258158689266</v>
      </c>
      <c r="X98" s="223" t="str">
        <f>IF(G98/M98/I98/'eTable 2. Prgm effect and costs'!$L$7/D98&gt;1,"&gt;100%",G98/M98/I98/'eTable 2. Prgm effect and costs'!$L$7/D98)</f>
        <v>&gt;100%</v>
      </c>
      <c r="Y98" s="223" t="str">
        <f t="shared" si="15"/>
        <v>&gt;100%</v>
      </c>
      <c r="Z98" s="224">
        <f>G98/M98/D98/('eTable 2. Prgm effect and costs'!$J$7)/('eTable 2. Prgm effect and costs'!$M$7)*$C$73</f>
        <v>17.031336678658246</v>
      </c>
      <c r="AA98" s="225">
        <f t="shared" si="16"/>
        <v>3235.2419827613157</v>
      </c>
      <c r="AB98" s="226" t="str">
        <f>IF(H98/N98/I98/'eTable 2. Prgm effect and costs'!$L$7/D98&gt;1,"&gt;100%",H98/N98/I98/'eTable 2. Prgm effect and costs'!$L$7/D98)</f>
        <v>&gt;100%</v>
      </c>
      <c r="AC98" s="223" t="str">
        <f t="shared" si="17"/>
        <v>&gt;100%</v>
      </c>
      <c r="AD98" s="227">
        <f>H98/N98/D98/('eTable 2. Prgm effect and costs'!$J$7)/('eTable 2. Prgm effect and costs'!$M$7)*$C$73</f>
        <v>5.1004149475857918</v>
      </c>
    </row>
    <row r="99" spans="1:30" x14ac:dyDescent="0.2">
      <c r="A99" s="519"/>
      <c r="B99" s="193" t="s">
        <v>69</v>
      </c>
      <c r="C99" s="238">
        <f>'eTable1. Data inputs'!AC51</f>
        <v>14.636403145985504</v>
      </c>
      <c r="D99" s="239">
        <f>'eTable1. Data inputs'!AG51</f>
        <v>3670.0439927274897</v>
      </c>
      <c r="E99" s="240">
        <f>'eTable1. Data inputs'!O51</f>
        <v>12248.233078321598</v>
      </c>
      <c r="F99" s="240">
        <f>'eTable1. Data inputs'!P51</f>
        <v>13321.872450936688</v>
      </c>
      <c r="G99" s="225">
        <f t="shared" si="18"/>
        <v>44951554.23062031</v>
      </c>
      <c r="H99" s="225">
        <f t="shared" si="19"/>
        <v>48891857.960442029</v>
      </c>
      <c r="I99" s="241">
        <f>'eTable1. Data inputs'!Z51</f>
        <v>0.25907867609872198</v>
      </c>
      <c r="J99" s="200">
        <f t="shared" si="20"/>
        <v>950.83013885990567</v>
      </c>
      <c r="K99" s="200">
        <f>J99*'eTable 2. Prgm effect and costs'!$L$7</f>
        <v>315.57724436298594</v>
      </c>
      <c r="L99" s="200">
        <f t="shared" si="21"/>
        <v>635.25289449691968</v>
      </c>
      <c r="M99" s="240">
        <f>'eTable1. Data inputs'!T51</f>
        <v>59305.279387700568</v>
      </c>
      <c r="N99" s="240">
        <f>'eTable1. Data inputs'!U51</f>
        <v>208507.11020539573</v>
      </c>
      <c r="O99" s="240">
        <f t="shared" si="22"/>
        <v>37673850.389985293</v>
      </c>
      <c r="P99" s="240">
        <f t="shared" si="23"/>
        <v>132454745.28116585</v>
      </c>
      <c r="Q99" s="225">
        <f t="shared" si="29"/>
        <v>7277703.8406350166</v>
      </c>
      <c r="R99" s="225">
        <f t="shared" si="29"/>
        <v>-83562887.320723832</v>
      </c>
      <c r="S99" s="225">
        <f t="shared" si="25"/>
        <v>11456.388319802147</v>
      </c>
      <c r="T99" s="225">
        <f t="shared" si="26"/>
        <v>-131542.71006809088</v>
      </c>
      <c r="U99" s="242">
        <f t="shared" si="28"/>
        <v>0.8380989497427086</v>
      </c>
      <c r="V99" s="243">
        <f t="shared" si="28"/>
        <v>2.7091370793953837</v>
      </c>
      <c r="W99" s="222">
        <f t="shared" si="27"/>
        <v>10265.231279145235</v>
      </c>
      <c r="X99" s="223" t="str">
        <f>IF(G99/M99/I99/'eTable 2. Prgm effect and costs'!$L$7/D99&gt;1,"&gt;100%",G99/M99/I99/'eTable 2. Prgm effect and costs'!$L$7/D99)</f>
        <v>&gt;100%</v>
      </c>
      <c r="Y99" s="223">
        <f t="shared" si="15"/>
        <v>0.79716535676481359</v>
      </c>
      <c r="Z99" s="224">
        <f>G99/M99/D99/('eTable 2. Prgm effect and costs'!$J$7)/('eTable 2. Prgm effect and costs'!$M$7)*$C$73</f>
        <v>17.463812775900497</v>
      </c>
      <c r="AA99" s="225">
        <f t="shared" si="16"/>
        <v>36090.778623808437</v>
      </c>
      <c r="AB99" s="226">
        <f>IF(H99/N99/I99/'eTable 2. Prgm effect and costs'!$L$7/D99&gt;1,"&gt;100%",H99/N99/I99/'eTable 2. Prgm effect and costs'!$L$7/D99)</f>
        <v>0.74303623404551555</v>
      </c>
      <c r="AC99" s="223">
        <f t="shared" si="17"/>
        <v>0.2466111638857961</v>
      </c>
      <c r="AD99" s="227">
        <f>H99/N99/D99/('eTable 2. Prgm effect and costs'!$J$7)/('eTable 2. Prgm effect and costs'!$M$7)*$C$73</f>
        <v>5.4026070726742281</v>
      </c>
    </row>
    <row r="100" spans="1:30" x14ac:dyDescent="0.2">
      <c r="A100" s="519"/>
      <c r="B100" s="193" t="s">
        <v>50</v>
      </c>
      <c r="C100" s="238">
        <f>'eTable1. Data inputs'!AC52</f>
        <v>9.6351354605213206</v>
      </c>
      <c r="D100" s="239">
        <f>'eTable1. Data inputs'!AG52</f>
        <v>26355.925317350182</v>
      </c>
      <c r="E100" s="240">
        <f>'eTable1. Data inputs'!O52</f>
        <v>12140.986880122446</v>
      </c>
      <c r="F100" s="240">
        <f>'eTable1. Data inputs'!P52</f>
        <v>13205.225407716576</v>
      </c>
      <c r="G100" s="225">
        <f t="shared" si="18"/>
        <v>319986943.49143559</v>
      </c>
      <c r="H100" s="225">
        <f t="shared" si="19"/>
        <v>348035934.64455318</v>
      </c>
      <c r="I100" s="241">
        <f>'eTable1. Data inputs'!Z52</f>
        <v>0.17055133793772215</v>
      </c>
      <c r="J100" s="200">
        <f t="shared" si="20"/>
        <v>4495.0383254607577</v>
      </c>
      <c r="K100" s="200">
        <f>J100*'eTable 2. Prgm effect and costs'!$L$7</f>
        <v>1491.8877200882689</v>
      </c>
      <c r="L100" s="200">
        <f t="shared" si="21"/>
        <v>3003.1506053724888</v>
      </c>
      <c r="M100" s="240">
        <f>'eTable1. Data inputs'!T52</f>
        <v>54137.805390135938</v>
      </c>
      <c r="N100" s="240">
        <f>'eTable1. Data inputs'!U52</f>
        <v>200862.99035743912</v>
      </c>
      <c r="O100" s="240">
        <f t="shared" si="22"/>
        <v>162583983.03092474</v>
      </c>
      <c r="P100" s="240">
        <f t="shared" si="23"/>
        <v>603221811.08887172</v>
      </c>
      <c r="Q100" s="225">
        <f t="shared" si="29"/>
        <v>157402960.46051085</v>
      </c>
      <c r="R100" s="225">
        <f t="shared" si="29"/>
        <v>-255185876.44431853</v>
      </c>
      <c r="S100" s="225">
        <f t="shared" si="25"/>
        <v>52412.609670299149</v>
      </c>
      <c r="T100" s="225">
        <f t="shared" si="26"/>
        <v>-84972.720311729805</v>
      </c>
      <c r="U100" s="242">
        <f t="shared" si="28"/>
        <v>0.50809567808280365</v>
      </c>
      <c r="V100" s="243">
        <f t="shared" si="28"/>
        <v>1.7332170360653654</v>
      </c>
      <c r="W100" s="222">
        <f t="shared" si="27"/>
        <v>6168.7829614502371</v>
      </c>
      <c r="X100" s="223" t="str">
        <f>IF(G100/M100/I100/'eTable 2. Prgm effect and costs'!$L$7/D100&gt;1,"&gt;100%",G100/M100/I100/'eTable 2. Prgm effect and costs'!$L$7/D100)</f>
        <v>&gt;100%</v>
      </c>
      <c r="Y100" s="223" t="str">
        <f t="shared" si="15"/>
        <v>&gt;100%</v>
      </c>
      <c r="Z100" s="224">
        <f>G100/M100/D100/('eTable 2. Prgm effect and costs'!$J$7)/('eTable 2. Prgm effect and costs'!$M$7)*$C$73</f>
        <v>18.963230501935296</v>
      </c>
      <c r="AA100" s="225">
        <f t="shared" si="16"/>
        <v>22887.521641737581</v>
      </c>
      <c r="AB100" s="226" t="str">
        <f>IF(H100/N100/I100/'eTable 2. Prgm effect and costs'!$L$7/D100&gt;1,"&gt;100%",H100/N100/I100/'eTable 2. Prgm effect and costs'!$L$7/D100)</f>
        <v>&gt;100%</v>
      </c>
      <c r="AC100" s="223">
        <f t="shared" si="17"/>
        <v>0.38547016003982182</v>
      </c>
      <c r="AD100" s="227">
        <f>H100/N100/D100/('eTable 2. Prgm effect and costs'!$J$7)/('eTable 2. Prgm effect and costs'!$M$7)*$C$73</f>
        <v>5.5591049822556364</v>
      </c>
    </row>
    <row r="101" spans="1:30" x14ac:dyDescent="0.2">
      <c r="A101" s="519"/>
      <c r="B101" s="193" t="s">
        <v>51</v>
      </c>
      <c r="C101" s="238">
        <f>'eTable1. Data inputs'!AC53</f>
        <v>4.7317019220134737</v>
      </c>
      <c r="D101" s="239">
        <f>'eTable1. Data inputs'!AG53</f>
        <v>4173.7608080456266</v>
      </c>
      <c r="E101" s="240">
        <f>'eTable1. Data inputs'!O53</f>
        <v>12188.478926813239</v>
      </c>
      <c r="F101" s="240">
        <f>'eTable1. Data inputs'!P53</f>
        <v>13256.880449256279</v>
      </c>
      <c r="G101" s="225">
        <f t="shared" si="18"/>
        <v>50871795.654423118</v>
      </c>
      <c r="H101" s="225">
        <f t="shared" si="19"/>
        <v>55331048.056052156</v>
      </c>
      <c r="I101" s="241">
        <f>'eTable1. Data inputs'!Z53</f>
        <v>8.3755760033520671E-2</v>
      </c>
      <c r="J101" s="200">
        <f t="shared" si="20"/>
        <v>349.57650867598284</v>
      </c>
      <c r="K101" s="200">
        <f>J101*'eTable 2. Prgm effect and costs'!$L$7</f>
        <v>116.0232377933219</v>
      </c>
      <c r="L101" s="200">
        <f t="shared" si="21"/>
        <v>233.55327088266094</v>
      </c>
      <c r="M101" s="240">
        <f>'eTable1. Data inputs'!T53</f>
        <v>50656.719160982691</v>
      </c>
      <c r="N101" s="240">
        <f>'eTable1. Data inputs'!U53</f>
        <v>199123.39042788552</v>
      </c>
      <c r="O101" s="240">
        <f t="shared" si="22"/>
        <v>11831042.452231871</v>
      </c>
      <c r="P101" s="240">
        <f t="shared" si="23"/>
        <v>46505919.143677801</v>
      </c>
      <c r="Q101" s="225">
        <f t="shared" si="29"/>
        <v>39040753.202191249</v>
      </c>
      <c r="R101" s="225">
        <f t="shared" si="29"/>
        <v>8825128.9123743549</v>
      </c>
      <c r="S101" s="225">
        <f t="shared" si="25"/>
        <v>167159.95050998725</v>
      </c>
      <c r="T101" s="225">
        <f t="shared" si="26"/>
        <v>37786.364023170419</v>
      </c>
      <c r="U101" s="242">
        <f t="shared" si="28"/>
        <v>0.2325658510778989</v>
      </c>
      <c r="V101" s="243">
        <f t="shared" si="28"/>
        <v>0.84050313119978837</v>
      </c>
      <c r="W101" s="222">
        <f t="shared" si="27"/>
        <v>2834.6239749593569</v>
      </c>
      <c r="X101" s="223" t="str">
        <f>IF(G101/M101/I101/'eTable 2. Prgm effect and costs'!$L$7/D101&gt;1,"&gt;100%",G101/M101/I101/'eTable 2. Prgm effect and costs'!$L$7/D101)</f>
        <v>&gt;100%</v>
      </c>
      <c r="Y101" s="223" t="str">
        <f t="shared" si="15"/>
        <v>&gt;100%</v>
      </c>
      <c r="Z101" s="224">
        <f>G101/M101/D101/('eTable 2. Prgm effect and costs'!$J$7)/('eTable 2. Prgm effect and costs'!$M$7)*$C$73</f>
        <v>20.345643610542673</v>
      </c>
      <c r="AA101" s="225">
        <f t="shared" si="16"/>
        <v>11142.449527541159</v>
      </c>
      <c r="AB101" s="226" t="str">
        <f>IF(H101/N101/I101/'eTable 2. Prgm effect and costs'!$L$7/D101&gt;1,"&gt;100%",H101/N101/I101/'eTable 2. Prgm effect and costs'!$L$7/D101)</f>
        <v>&gt;100%</v>
      </c>
      <c r="AC101" s="223">
        <f t="shared" si="17"/>
        <v>0.79488513900259727</v>
      </c>
      <c r="AD101" s="227">
        <f>H101/N101/D101/('eTable 2. Prgm effect and costs'!$J$7)/('eTable 2. Prgm effect and costs'!$M$7)*$C$73</f>
        <v>5.6296065372881312</v>
      </c>
    </row>
    <row r="102" spans="1:30" x14ac:dyDescent="0.2">
      <c r="A102" s="519"/>
      <c r="B102" s="193" t="s">
        <v>42</v>
      </c>
      <c r="C102" s="238">
        <f>'eTable1. Data inputs'!AC54</f>
        <v>6.9570662459933343</v>
      </c>
      <c r="D102" s="239">
        <f>'eTable1. Data inputs'!AG54</f>
        <v>34807.104989138621</v>
      </c>
      <c r="E102" s="240">
        <f>'eTable1. Data inputs'!O54</f>
        <v>12752.756522219246</v>
      </c>
      <c r="F102" s="240">
        <f>'eTable1. Data inputs'!P54</f>
        <v>13870.620741823459</v>
      </c>
      <c r="G102" s="225">
        <f t="shared" si="18"/>
        <v>443886535.16980761</v>
      </c>
      <c r="H102" s="225">
        <f t="shared" si="19"/>
        <v>482796152.42517298</v>
      </c>
      <c r="I102" s="241">
        <f>'eTable1. Data inputs'!Z54</f>
        <v>0.12314688892929486</v>
      </c>
      <c r="J102" s="200">
        <f t="shared" si="20"/>
        <v>4286.3866920477585</v>
      </c>
      <c r="K102" s="200">
        <f>J102*'eTable 2. Prgm effect and costs'!$L$7</f>
        <v>1422.6369624468855</v>
      </c>
      <c r="L102" s="200">
        <f t="shared" si="21"/>
        <v>2863.7497296008733</v>
      </c>
      <c r="M102" s="240">
        <f>'eTable1. Data inputs'!T54</f>
        <v>54864.686436708762</v>
      </c>
      <c r="N102" s="240">
        <f>'eTable1. Data inputs'!U54</f>
        <v>207935.8845791608</v>
      </c>
      <c r="O102" s="240">
        <f t="shared" si="22"/>
        <v>157118730.94776142</v>
      </c>
      <c r="P102" s="240">
        <f t="shared" si="23"/>
        <v>595476333.23789012</v>
      </c>
      <c r="Q102" s="225">
        <f t="shared" si="29"/>
        <v>286767804.2220462</v>
      </c>
      <c r="R102" s="225">
        <f t="shared" si="29"/>
        <v>-112680180.81271714</v>
      </c>
      <c r="S102" s="225">
        <f t="shared" si="25"/>
        <v>100137.17374039303</v>
      </c>
      <c r="T102" s="225">
        <f t="shared" si="26"/>
        <v>-39347.076892931429</v>
      </c>
      <c r="U102" s="242">
        <f t="shared" si="28"/>
        <v>0.35396147100442249</v>
      </c>
      <c r="V102" s="243">
        <f t="shared" si="28"/>
        <v>1.2333908011625694</v>
      </c>
      <c r="W102" s="222">
        <f t="shared" si="27"/>
        <v>4513.9844579659675</v>
      </c>
      <c r="X102" s="223" t="str">
        <f>IF(G102/M102/I102/'eTable 2. Prgm effect and costs'!$L$7/D102&gt;1,"&gt;100%",G102/M102/I102/'eTable 2. Prgm effect and costs'!$L$7/D102)</f>
        <v>&gt;100%</v>
      </c>
      <c r="Y102" s="223" t="str">
        <f t="shared" si="15"/>
        <v>&gt;100%</v>
      </c>
      <c r="Z102" s="224">
        <f>G102/M102/D102/('eTable 2. Prgm effect and costs'!$J$7)/('eTable 2. Prgm effect and costs'!$M$7)*$C$73</f>
        <v>19.654868724134133</v>
      </c>
      <c r="AA102" s="225">
        <f t="shared" si="16"/>
        <v>17107.89602937979</v>
      </c>
      <c r="AB102" s="226" t="str">
        <f>IF(H102/N102/I102/'eTable 2. Prgm effect and costs'!$L$7/D102&gt;1,"&gt;100%",H102/N102/I102/'eTable 2. Prgm effect and costs'!$L$7/D102)</f>
        <v>&gt;100%</v>
      </c>
      <c r="AC102" s="223">
        <f t="shared" si="17"/>
        <v>0.54168025871939463</v>
      </c>
      <c r="AD102" s="227">
        <f>H102/N102/D102/('eTable 2. Prgm effect and costs'!$J$7)/('eTable 2. Prgm effect and costs'!$M$7)*$C$73</f>
        <v>5.6406016969120767</v>
      </c>
    </row>
    <row r="103" spans="1:30" x14ac:dyDescent="0.2">
      <c r="A103" s="519"/>
      <c r="B103" s="193" t="s">
        <v>43</v>
      </c>
      <c r="C103" s="238">
        <f>'eTable1. Data inputs'!AC55</f>
        <v>9.1739745009433413</v>
      </c>
      <c r="D103" s="239">
        <f>'eTable1. Data inputs'!AG55</f>
        <v>165977.04544104493</v>
      </c>
      <c r="E103" s="240">
        <f>'eTable1. Data inputs'!O55</f>
        <v>13647.501690279159</v>
      </c>
      <c r="F103" s="240">
        <f>'eTable1. Data inputs'!P55</f>
        <v>14843.796295290265</v>
      </c>
      <c r="G103" s="225">
        <f t="shared" si="18"/>
        <v>2265172008.2042017</v>
      </c>
      <c r="H103" s="225">
        <f t="shared" si="19"/>
        <v>2463729452.2210069</v>
      </c>
      <c r="I103" s="241">
        <f>'eTable1. Data inputs'!Z55</f>
        <v>0.1623883371181766</v>
      </c>
      <c r="J103" s="200">
        <f t="shared" si="20"/>
        <v>26952.736408959321</v>
      </c>
      <c r="K103" s="200">
        <f>J103*'eTable 2. Prgm effect and costs'!$L$7</f>
        <v>8945.5202736632236</v>
      </c>
      <c r="L103" s="200">
        <f t="shared" si="21"/>
        <v>18007.216135296097</v>
      </c>
      <c r="M103" s="240">
        <f>'eTable1. Data inputs'!T55</f>
        <v>62704.213126704206</v>
      </c>
      <c r="N103" s="240">
        <f>'eTable1. Data inputs'!U55</f>
        <v>235402.38313782902</v>
      </c>
      <c r="O103" s="240">
        <f t="shared" si="22"/>
        <v>1129128318.3662333</v>
      </c>
      <c r="P103" s="240">
        <f t="shared" si="23"/>
        <v>4238941591.9266686</v>
      </c>
      <c r="Q103" s="225">
        <f t="shared" si="29"/>
        <v>1136043689.8379683</v>
      </c>
      <c r="R103" s="225">
        <f t="shared" si="29"/>
        <v>-1775212139.7056618</v>
      </c>
      <c r="S103" s="225">
        <f t="shared" si="25"/>
        <v>63088.246473101382</v>
      </c>
      <c r="T103" s="225">
        <f t="shared" si="26"/>
        <v>-98583.374929679077</v>
      </c>
      <c r="U103" s="242">
        <f t="shared" si="28"/>
        <v>0.49847354385303005</v>
      </c>
      <c r="V103" s="243">
        <f t="shared" si="28"/>
        <v>1.7205385875893722</v>
      </c>
      <c r="W103" s="222">
        <f t="shared" si="27"/>
        <v>6802.918532293671</v>
      </c>
      <c r="X103" s="223" t="str">
        <f>IF(G103/M103/I103/'eTable 2. Prgm effect and costs'!$L$7/D103&gt;1,"&gt;100%",G103/M103/I103/'eTable 2. Prgm effect and costs'!$L$7/D103)</f>
        <v>&gt;100%</v>
      </c>
      <c r="Y103" s="223" t="str">
        <f t="shared" si="15"/>
        <v>&gt;100%</v>
      </c>
      <c r="Z103" s="224">
        <f>G103/M103/D103/('eTable 2. Prgm effect and costs'!$J$7)/('eTable 2. Prgm effect and costs'!$M$7)*$C$73</f>
        <v>18.404135212536364</v>
      </c>
      <c r="AA103" s="225">
        <f t="shared" si="16"/>
        <v>25539.324312363067</v>
      </c>
      <c r="AB103" s="226" t="str">
        <f>IF(H103/N103/I103/'eTable 2. Prgm effect and costs'!$L$7/D103&gt;1,"&gt;100%",H103/N103/I103/'eTable 2. Prgm effect and costs'!$L$7/D103)</f>
        <v>&gt;100%</v>
      </c>
      <c r="AC103" s="223">
        <f t="shared" si="17"/>
        <v>0.38831064475684585</v>
      </c>
      <c r="AD103" s="227">
        <f>H103/N103/D103/('eTable 2. Prgm effect and costs'!$J$7)/('eTable 2. Prgm effect and costs'!$M$7)*$C$73</f>
        <v>5.3320364722519216</v>
      </c>
    </row>
    <row r="104" spans="1:30" x14ac:dyDescent="0.2">
      <c r="A104" s="519"/>
      <c r="B104" s="193" t="s">
        <v>44</v>
      </c>
      <c r="C104" s="238">
        <f>'eTable1. Data inputs'!AC56</f>
        <v>10.37933768984451</v>
      </c>
      <c r="D104" s="239">
        <f>'eTable1. Data inputs'!AG56</f>
        <v>14673.322920146467</v>
      </c>
      <c r="E104" s="240">
        <f>'eTable1. Data inputs'!O56</f>
        <v>13555.043932567174</v>
      </c>
      <c r="F104" s="240">
        <f>'eTable1. Data inputs'!P56</f>
        <v>14743.233998062373</v>
      </c>
      <c r="G104" s="225">
        <f t="shared" si="18"/>
        <v>198897536.81933022</v>
      </c>
      <c r="H104" s="225">
        <f t="shared" si="19"/>
        <v>216332233.34085125</v>
      </c>
      <c r="I104" s="241">
        <f>'eTable1. Data inputs'!Z56</f>
        <v>0.18372444654915399</v>
      </c>
      <c r="J104" s="200">
        <f t="shared" si="20"/>
        <v>2695.8481325409257</v>
      </c>
      <c r="K104" s="200">
        <f>J104*'eTable 2. Prgm effect and costs'!$L$7</f>
        <v>894.74269916229002</v>
      </c>
      <c r="L104" s="200">
        <f t="shared" si="21"/>
        <v>1801.1054333786356</v>
      </c>
      <c r="M104" s="240">
        <f>'eTable1. Data inputs'!T56</f>
        <v>60560.960145605473</v>
      </c>
      <c r="N104" s="240">
        <f>'eTable1. Data inputs'!U56</f>
        <v>217592.69860998634</v>
      </c>
      <c r="O104" s="240">
        <f t="shared" si="22"/>
        <v>109076674.36887702</v>
      </c>
      <c r="P104" s="240">
        <f t="shared" si="23"/>
        <v>391907391.72996628</v>
      </c>
      <c r="Q104" s="225">
        <f t="shared" si="29"/>
        <v>89820862.450453192</v>
      </c>
      <c r="R104" s="225">
        <f t="shared" si="29"/>
        <v>-175575158.38911504</v>
      </c>
      <c r="S104" s="225">
        <f t="shared" si="25"/>
        <v>49869.852583788575</v>
      </c>
      <c r="T104" s="225">
        <f t="shared" si="26"/>
        <v>-97481.888142305615</v>
      </c>
      <c r="U104" s="242">
        <f t="shared" si="28"/>
        <v>0.54840636094934392</v>
      </c>
      <c r="V104" s="243">
        <f t="shared" si="28"/>
        <v>1.8115996200736313</v>
      </c>
      <c r="W104" s="222">
        <f t="shared" si="27"/>
        <v>7433.6723155676473</v>
      </c>
      <c r="X104" s="223" t="str">
        <f>IF(G104/M104/I104/'eTable 2. Prgm effect and costs'!$L$7/D104&gt;1,"&gt;100%",G104/M104/I104/'eTable 2. Prgm effect and costs'!$L$7/D104)</f>
        <v>&gt;100%</v>
      </c>
      <c r="Y104" s="223" t="str">
        <f t="shared" si="15"/>
        <v>&gt;100%</v>
      </c>
      <c r="Z104" s="224">
        <f>G104/M104/D104/('eTable 2. Prgm effect and costs'!$J$7)/('eTable 2. Prgm effect and costs'!$M$7)*$C$73</f>
        <v>18.926362691849313</v>
      </c>
      <c r="AA104" s="225">
        <f t="shared" si="16"/>
        <v>26708.837109546439</v>
      </c>
      <c r="AB104" s="226" t="str">
        <f>IF(H104/N104/I104/'eTable 2. Prgm effect and costs'!$L$7/D104&gt;1,"&gt;100%",H104/N104/I104/'eTable 2. Prgm effect and costs'!$L$7/D104)</f>
        <v>&gt;100%</v>
      </c>
      <c r="AC104" s="223">
        <f t="shared" si="17"/>
        <v>0.36879200065669443</v>
      </c>
      <c r="AD104" s="227">
        <f>H104/N104/D104/('eTable 2. Prgm effect and costs'!$J$7)/('eTable 2. Prgm effect and costs'!$M$7)*$C$73</f>
        <v>5.7293772723482066</v>
      </c>
    </row>
    <row r="105" spans="1:30" x14ac:dyDescent="0.2">
      <c r="A105" s="519"/>
      <c r="B105" s="193" t="s">
        <v>45</v>
      </c>
      <c r="C105" s="238">
        <f>'eTable1. Data inputs'!AC57</f>
        <v>6.0798200503663375</v>
      </c>
      <c r="D105" s="239">
        <f>'eTable1. Data inputs'!AG57</f>
        <v>1801.3481686022903</v>
      </c>
      <c r="E105" s="240">
        <f>'eTable1. Data inputs'!O57</f>
        <v>12789.124121979499</v>
      </c>
      <c r="F105" s="240">
        <f>'eTable1. Data inputs'!P57</f>
        <v>13910.176204415879</v>
      </c>
      <c r="G105" s="225">
        <f t="shared" si="18"/>
        <v>23037665.315155145</v>
      </c>
      <c r="H105" s="225">
        <f t="shared" si="19"/>
        <v>25057070.430759702</v>
      </c>
      <c r="I105" s="241">
        <f>'eTable1. Data inputs'!Z57</f>
        <v>0.10761877176083462</v>
      </c>
      <c r="J105" s="200">
        <f t="shared" si="20"/>
        <v>193.85887741860734</v>
      </c>
      <c r="K105" s="200">
        <f>J105*'eTable 2. Prgm effect and costs'!$L$7</f>
        <v>64.341092936348133</v>
      </c>
      <c r="L105" s="200">
        <f t="shared" si="21"/>
        <v>129.5177844822592</v>
      </c>
      <c r="M105" s="240">
        <f>'eTable1. Data inputs'!T57</f>
        <v>60691.529951901961</v>
      </c>
      <c r="N105" s="240">
        <f>'eTable1. Data inputs'!U57</f>
        <v>213041.72026380175</v>
      </c>
      <c r="O105" s="240">
        <f t="shared" si="22"/>
        <v>7860632.496209017</v>
      </c>
      <c r="P105" s="240">
        <f t="shared" si="23"/>
        <v>27592691.610856827</v>
      </c>
      <c r="Q105" s="225">
        <f t="shared" si="29"/>
        <v>15177032.818946127</v>
      </c>
      <c r="R105" s="225">
        <f t="shared" si="29"/>
        <v>-2535621.1800971255</v>
      </c>
      <c r="S105" s="225">
        <f t="shared" si="25"/>
        <v>117181.07192472098</v>
      </c>
      <c r="T105" s="225">
        <f t="shared" si="26"/>
        <v>-19577.397731386027</v>
      </c>
      <c r="U105" s="242">
        <f t="shared" si="28"/>
        <v>0.34120786063499076</v>
      </c>
      <c r="V105" s="243">
        <f t="shared" si="28"/>
        <v>1.1011938401619541</v>
      </c>
      <c r="W105" s="222">
        <f t="shared" si="27"/>
        <v>4363.7496810559796</v>
      </c>
      <c r="X105" s="223" t="str">
        <f>IF(G105/M105/I105/'eTable 2. Prgm effect and costs'!$L$7/D105&gt;1,"&gt;100%",G105/M105/I105/'eTable 2. Prgm effect and costs'!$L$7/D105)</f>
        <v>&gt;100%</v>
      </c>
      <c r="Y105" s="223" t="str">
        <f t="shared" si="15"/>
        <v>&gt;100%</v>
      </c>
      <c r="Z105" s="224">
        <f>G105/M105/D105/('eTable 2. Prgm effect and costs'!$J$7)/('eTable 2. Prgm effect and costs'!$M$7)*$C$73</f>
        <v>17.818522817885086</v>
      </c>
      <c r="AA105" s="225">
        <f t="shared" si="16"/>
        <v>15317.800351870157</v>
      </c>
      <c r="AB105" s="226" t="str">
        <f>IF(H105/N105/I105/'eTable 2. Prgm effect and costs'!$L$7/D105&gt;1,"&gt;100%",H105/N105/I105/'eTable 2. Prgm effect and costs'!$L$7/D105)</f>
        <v>&gt;100%</v>
      </c>
      <c r="AC105" s="223">
        <f t="shared" si="17"/>
        <v>0.60670830503156736</v>
      </c>
      <c r="AD105" s="227">
        <f>H105/N105/D105/('eTable 2. Prgm effect and costs'!$J$7)/('eTable 2. Prgm effect and costs'!$M$7)*$C$73</f>
        <v>5.5211170173928412</v>
      </c>
    </row>
    <row r="106" spans="1:30" x14ac:dyDescent="0.2">
      <c r="A106" s="519"/>
      <c r="B106" s="193" t="s">
        <v>46</v>
      </c>
      <c r="C106" s="238">
        <f>'eTable1. Data inputs'!AC58</f>
        <v>3.1444837452769727</v>
      </c>
      <c r="D106" s="239">
        <f>'eTable1. Data inputs'!AG58</f>
        <v>27568.618826247523</v>
      </c>
      <c r="E106" s="240">
        <f>'eTable1. Data inputs'!O58</f>
        <v>13797.18387579425</v>
      </c>
      <c r="F106" s="240">
        <f>'eTable1. Data inputs'!P58</f>
        <v>15006.599123327458</v>
      </c>
      <c r="G106" s="225">
        <f t="shared" si="18"/>
        <v>380369303.14742011</v>
      </c>
      <c r="H106" s="225">
        <f t="shared" si="19"/>
        <v>413711211.10931492</v>
      </c>
      <c r="I106" s="241">
        <f>'eTable1. Data inputs'!Z58</f>
        <v>5.5660443185029211E-2</v>
      </c>
      <c r="J106" s="200">
        <f t="shared" si="20"/>
        <v>1534.4815418680769</v>
      </c>
      <c r="K106" s="200">
        <f>J106*'eTable 2. Prgm effect and costs'!$L$7</f>
        <v>509.28913243035316</v>
      </c>
      <c r="L106" s="200">
        <f t="shared" si="21"/>
        <v>1025.1924094377237</v>
      </c>
      <c r="M106" s="240">
        <f>'eTable1. Data inputs'!T58</f>
        <v>61328.445477781948</v>
      </c>
      <c r="N106" s="240">
        <f>'eTable1. Data inputs'!U58</f>
        <v>225559.96069265349</v>
      </c>
      <c r="O106" s="240">
        <f t="shared" si="22"/>
        <v>62873456.78643734</v>
      </c>
      <c r="P106" s="240">
        <f t="shared" si="23"/>
        <v>231242359.57517967</v>
      </c>
      <c r="Q106" s="225">
        <f t="shared" si="29"/>
        <v>317495846.36098278</v>
      </c>
      <c r="R106" s="225">
        <f t="shared" si="29"/>
        <v>182468851.53413525</v>
      </c>
      <c r="S106" s="225">
        <f t="shared" si="25"/>
        <v>309693.91056564334</v>
      </c>
      <c r="T106" s="225">
        <f t="shared" si="26"/>
        <v>177984.98101855046</v>
      </c>
      <c r="U106" s="242">
        <f t="shared" si="28"/>
        <v>0.1652958224183233</v>
      </c>
      <c r="V106" s="243">
        <f t="shared" si="28"/>
        <v>0.55894632140891753</v>
      </c>
      <c r="W106" s="222">
        <f t="shared" si="27"/>
        <v>2280.61685580624</v>
      </c>
      <c r="X106" s="223" t="str">
        <f>IF(G106/M106/I106/'eTable 2. Prgm effect and costs'!$L$7/D106&gt;1,"&gt;100%",G106/M106/I106/'eTable 2. Prgm effect and costs'!$L$7/D106)</f>
        <v>&gt;100%</v>
      </c>
      <c r="Y106" s="223" t="str">
        <f t="shared" si="15"/>
        <v>&gt;100%</v>
      </c>
      <c r="Z106" s="224">
        <f>G106/M106/D106/('eTable 2. Prgm effect and costs'!$J$7)/('eTable 2. Prgm effect and costs'!$M$7)*$C$73</f>
        <v>19.023370943513939</v>
      </c>
      <c r="AA106" s="225">
        <f t="shared" si="16"/>
        <v>8387.88337684217</v>
      </c>
      <c r="AB106" s="226" t="str">
        <f>IF(H106/N106/I106/'eTable 2. Prgm effect and costs'!$L$7/D106&gt;1,"&gt;100%",H106/N106/I106/'eTable 2. Prgm effect and costs'!$L$7/D106)</f>
        <v>&gt;100%</v>
      </c>
      <c r="AC106" s="223" t="str">
        <f t="shared" si="17"/>
        <v>&gt;100%</v>
      </c>
      <c r="AD106" s="227">
        <f>H106/N106/D106/('eTable 2. Prgm effect and costs'!$J$7)/('eTable 2. Prgm effect and costs'!$M$7)*$C$73</f>
        <v>5.6257347527590413</v>
      </c>
    </row>
    <row r="107" spans="1:30" x14ac:dyDescent="0.2">
      <c r="A107" s="519"/>
      <c r="B107" s="193" t="s">
        <v>47</v>
      </c>
      <c r="C107" s="238">
        <f>'eTable1. Data inputs'!AC59</f>
        <v>4.4692457364511107</v>
      </c>
      <c r="D107" s="239">
        <f>'eTable1. Data inputs'!AG59</f>
        <v>28530.769588990723</v>
      </c>
      <c r="E107" s="240">
        <f>'eTable1. Data inputs'!O59</f>
        <v>14266.053841404875</v>
      </c>
      <c r="F107" s="240">
        <f>'eTable1. Data inputs'!P59</f>
        <v>15516.568670608132</v>
      </c>
      <c r="G107" s="225">
        <f t="shared" si="18"/>
        <v>407021495.0932585</v>
      </c>
      <c r="H107" s="225">
        <f t="shared" si="19"/>
        <v>442699645.55287272</v>
      </c>
      <c r="I107" s="241">
        <f>'eTable1. Data inputs'!Z59</f>
        <v>7.9110028400467935E-2</v>
      </c>
      <c r="J107" s="200">
        <f t="shared" si="20"/>
        <v>2257.069992472263</v>
      </c>
      <c r="K107" s="200">
        <f>J107*'eTable 2. Prgm effect and costs'!$L$7</f>
        <v>749.11374750157006</v>
      </c>
      <c r="L107" s="200">
        <f t="shared" si="21"/>
        <v>1507.956244970693</v>
      </c>
      <c r="M107" s="240">
        <f>'eTable1. Data inputs'!T59</f>
        <v>64689.571370478407</v>
      </c>
      <c r="N107" s="240">
        <f>'eTable1. Data inputs'!U59</f>
        <v>234213.16285086726</v>
      </c>
      <c r="O107" s="240">
        <f t="shared" si="22"/>
        <v>97549043.132590264</v>
      </c>
      <c r="P107" s="240">
        <f t="shared" si="23"/>
        <v>353183201.5753032</v>
      </c>
      <c r="Q107" s="225">
        <f t="shared" si="29"/>
        <v>309472451.96066821</v>
      </c>
      <c r="R107" s="225">
        <f t="shared" si="29"/>
        <v>89516443.97756952</v>
      </c>
      <c r="S107" s="225">
        <f t="shared" si="25"/>
        <v>205226.41355995231</v>
      </c>
      <c r="T107" s="225">
        <f t="shared" si="26"/>
        <v>59362.759546984911</v>
      </c>
      <c r="U107" s="242">
        <f t="shared" si="28"/>
        <v>0.23966558107757777</v>
      </c>
      <c r="V107" s="243">
        <f t="shared" si="28"/>
        <v>0.79779418195427865</v>
      </c>
      <c r="W107" s="222">
        <f t="shared" si="27"/>
        <v>3419.0820835843097</v>
      </c>
      <c r="X107" s="223" t="str">
        <f>IF(G107/M107/I107/'eTable 2. Prgm effect and costs'!$L$7/D107&gt;1,"&gt;100%",G107/M107/I107/'eTable 2. Prgm effect and costs'!$L$7/D107)</f>
        <v>&gt;100%</v>
      </c>
      <c r="Y107" s="223" t="str">
        <f t="shared" si="15"/>
        <v>&gt;100%</v>
      </c>
      <c r="Z107" s="224">
        <f>G107/M107/D107/('eTable 2. Prgm effect and costs'!$J$7)/('eTable 2. Prgm effect and costs'!$M$7)*$C$73</f>
        <v>18.647841364440453</v>
      </c>
      <c r="AA107" s="225">
        <f t="shared" si="16"/>
        <v>12379.028209305205</v>
      </c>
      <c r="AB107" s="226" t="str">
        <f>IF(H107/N107/I107/'eTable 2. Prgm effect and costs'!$L$7/D107&gt;1,"&gt;100%",H107/N107/I107/'eTable 2. Prgm effect and costs'!$L$7/D107)</f>
        <v>&gt;100%</v>
      </c>
      <c r="AC107" s="223">
        <f t="shared" si="17"/>
        <v>0.8374383561425256</v>
      </c>
      <c r="AD107" s="227">
        <f>H107/N107/D107/('eTable 2. Prgm effect and costs'!$J$7)/('eTable 2. Prgm effect and costs'!$M$7)*$C$73</f>
        <v>5.6020034208612985</v>
      </c>
    </row>
    <row r="108" spans="1:30" x14ac:dyDescent="0.2">
      <c r="A108" s="519"/>
      <c r="B108" s="193" t="s">
        <v>52</v>
      </c>
      <c r="C108" s="238">
        <f>'eTable1. Data inputs'!AC60</f>
        <v>12.300944775438984</v>
      </c>
      <c r="D108" s="239">
        <f>'eTable1. Data inputs'!AG60</f>
        <v>8548.0540274080649</v>
      </c>
      <c r="E108" s="240">
        <f>'eTable1. Data inputs'!O60</f>
        <v>11481.123552100949</v>
      </c>
      <c r="F108" s="240">
        <f>'eTable1. Data inputs'!P60</f>
        <v>12487.520655141965</v>
      </c>
      <c r="G108" s="225">
        <f t="shared" si="18"/>
        <v>98141264.418706104</v>
      </c>
      <c r="H108" s="225">
        <f t="shared" si="19"/>
        <v>106744001.22852767</v>
      </c>
      <c r="I108" s="241">
        <f>'eTable1. Data inputs'!Z60</f>
        <v>0.21773877471107608</v>
      </c>
      <c r="J108" s="200">
        <f t="shared" si="20"/>
        <v>1861.2428100919112</v>
      </c>
      <c r="K108" s="200">
        <f>J108*'eTable 2. Prgm effect and costs'!$L$7</f>
        <v>617.74007059084988</v>
      </c>
      <c r="L108" s="200">
        <f t="shared" si="21"/>
        <v>1243.5027395010613</v>
      </c>
      <c r="M108" s="240">
        <f>'eTable1. Data inputs'!T60</f>
        <v>53233.953602252455</v>
      </c>
      <c r="N108" s="240">
        <f>'eTable1. Data inputs'!U60</f>
        <v>191013.50134830095</v>
      </c>
      <c r="O108" s="240">
        <f t="shared" si="22"/>
        <v>66196567.138873324</v>
      </c>
      <c r="P108" s="240">
        <f t="shared" si="23"/>
        <v>237525812.2083019</v>
      </c>
      <c r="Q108" s="225">
        <f t="shared" si="29"/>
        <v>31944697.27983278</v>
      </c>
      <c r="R108" s="225">
        <f t="shared" si="29"/>
        <v>-130781810.97977424</v>
      </c>
      <c r="S108" s="225">
        <f t="shared" si="25"/>
        <v>25689.285809414589</v>
      </c>
      <c r="T108" s="225">
        <f t="shared" si="26"/>
        <v>-105172.11327757</v>
      </c>
      <c r="U108" s="242">
        <f t="shared" si="28"/>
        <v>0.6745028967270571</v>
      </c>
      <c r="V108" s="243">
        <f t="shared" si="28"/>
        <v>2.2251912002041609</v>
      </c>
      <c r="W108" s="222">
        <f t="shared" si="27"/>
        <v>7744.0510935733291</v>
      </c>
      <c r="X108" s="223" t="str">
        <f>IF(G108/M108/I108/'eTable 2. Prgm effect and costs'!$L$7/D108&gt;1,"&gt;100%",G108/M108/I108/'eTable 2. Prgm effect and costs'!$L$7/D108)</f>
        <v>&gt;100%</v>
      </c>
      <c r="Y108" s="223">
        <f t="shared" si="15"/>
        <v>0.99051234845358327</v>
      </c>
      <c r="Z108" s="224">
        <f>G108/M108/D108/('eTable 2. Prgm effect and costs'!$J$7)/('eTable 2. Prgm effect and costs'!$M$7)*$C$73</f>
        <v>18.237052554003572</v>
      </c>
      <c r="AA108" s="225">
        <f t="shared" si="16"/>
        <v>27787.121074189596</v>
      </c>
      <c r="AB108" s="226">
        <f>IF(H108/N108/I108/'eTable 2. Prgm effect and costs'!$L$7/D108&gt;1,"&gt;100%",H108/N108/I108/'eTable 2. Prgm effect and costs'!$L$7/D108)</f>
        <v>0.90463552651220325</v>
      </c>
      <c r="AC108" s="223">
        <f t="shared" si="17"/>
        <v>0.30024541181655023</v>
      </c>
      <c r="AD108" s="227">
        <f>H108/N108/D108/('eTable 2. Prgm effect and costs'!$J$7)/('eTable 2. Prgm effect and costs'!$M$7)*$C$73</f>
        <v>5.528039466590724</v>
      </c>
    </row>
    <row r="109" spans="1:30" x14ac:dyDescent="0.2">
      <c r="A109" s="519"/>
      <c r="B109" s="193" t="s">
        <v>48</v>
      </c>
      <c r="C109" s="238">
        <f>'eTable1. Data inputs'!AC61</f>
        <v>3.4608373299402957</v>
      </c>
      <c r="D109" s="239">
        <f>'eTable1. Data inputs'!AG61</f>
        <v>22952.687503885161</v>
      </c>
      <c r="E109" s="240">
        <f>'eTable1. Data inputs'!O61</f>
        <v>12161.053197533469</v>
      </c>
      <c r="F109" s="240">
        <f>'eTable1. Data inputs'!P61</f>
        <v>13227.050671768971</v>
      </c>
      <c r="G109" s="225">
        <f t="shared" si="18"/>
        <v>279128853.76110911</v>
      </c>
      <c r="H109" s="225">
        <f t="shared" si="19"/>
        <v>303596360.66716748</v>
      </c>
      <c r="I109" s="241">
        <f>'eTable1. Data inputs'!Z61</f>
        <v>6.1260211589614248E-2</v>
      </c>
      <c r="J109" s="200">
        <f t="shared" si="20"/>
        <v>1406.0864930383</v>
      </c>
      <c r="K109" s="200">
        <f>J109*'eTable 2. Prgm effect and costs'!$L$7</f>
        <v>466.67525846529787</v>
      </c>
      <c r="L109" s="200">
        <f t="shared" si="21"/>
        <v>939.41123457300205</v>
      </c>
      <c r="M109" s="240">
        <f>'eTable1. Data inputs'!T61</f>
        <v>60008.577588090055</v>
      </c>
      <c r="N109" s="240">
        <f>'eTable1. Data inputs'!U61</f>
        <v>209156.3500258007</v>
      </c>
      <c r="O109" s="240">
        <f t="shared" si="22"/>
        <v>56372731.956997462</v>
      </c>
      <c r="P109" s="240">
        <f t="shared" si="23"/>
        <v>196483824.99652037</v>
      </c>
      <c r="Q109" s="225">
        <f t="shared" si="29"/>
        <v>222756121.80411166</v>
      </c>
      <c r="R109" s="225">
        <f t="shared" si="29"/>
        <v>107112535.67064711</v>
      </c>
      <c r="S109" s="225">
        <f t="shared" si="25"/>
        <v>237123.11882810594</v>
      </c>
      <c r="T109" s="225">
        <f t="shared" si="26"/>
        <v>114020.92260407533</v>
      </c>
      <c r="U109" s="242">
        <f t="shared" si="28"/>
        <v>0.20195952943382828</v>
      </c>
      <c r="V109" s="243">
        <f t="shared" si="28"/>
        <v>0.64718768223946355</v>
      </c>
      <c r="W109" s="222">
        <f t="shared" si="27"/>
        <v>2456.0405811936116</v>
      </c>
      <c r="X109" s="223" t="str">
        <f>IF(G109/M109/I109/'eTable 2. Prgm effect and costs'!$L$7/D109&gt;1,"&gt;100%",G109/M109/I109/'eTable 2. Prgm effect and costs'!$L$7/D109)</f>
        <v>&gt;100%</v>
      </c>
      <c r="Y109" s="223" t="str">
        <f t="shared" si="15"/>
        <v>&gt;100%</v>
      </c>
      <c r="Z109" s="224">
        <f>G109/M109/D109/('eTable 2. Prgm effect and costs'!$J$7)/('eTable 2. Prgm effect and costs'!$M$7)*$C$73</f>
        <v>17.13629131362298</v>
      </c>
      <c r="AA109" s="225">
        <f t="shared" si="16"/>
        <v>8560.3842671261009</v>
      </c>
      <c r="AB109" s="226" t="str">
        <f>IF(H109/N109/I109/'eTable 2. Prgm effect and costs'!$L$7/D109&gt;1,"&gt;100%",H109/N109/I109/'eTable 2. Prgm effect and costs'!$L$7/D109)</f>
        <v>&gt;100%</v>
      </c>
      <c r="AC109" s="223" t="str">
        <f t="shared" si="17"/>
        <v>&gt;100%</v>
      </c>
      <c r="AD109" s="227">
        <f>H109/N109/D109/('eTable 2. Prgm effect and costs'!$J$7)/('eTable 2. Prgm effect and costs'!$M$7)*$C$73</f>
        <v>5.3475018528856406</v>
      </c>
    </row>
    <row r="110" spans="1:30" x14ac:dyDescent="0.2">
      <c r="A110" s="519"/>
      <c r="B110" s="193" t="s">
        <v>49</v>
      </c>
      <c r="C110" s="244">
        <f>'eTable1. Data inputs'!AC62</f>
        <v>5.2295557056631727</v>
      </c>
      <c r="D110" s="245">
        <f>'eTable1. Data inputs'!AG62</f>
        <v>2258.2641353079916</v>
      </c>
      <c r="E110" s="246">
        <f>'eTable1. Data inputs'!O62</f>
        <v>12652.283806244786</v>
      </c>
      <c r="F110" s="246">
        <f>'eTable1. Data inputs'!P62</f>
        <v>13761.340921750474</v>
      </c>
      <c r="G110" s="231">
        <f t="shared" si="18"/>
        <v>28572198.749380689</v>
      </c>
      <c r="H110" s="231">
        <f t="shared" si="19"/>
        <v>31076742.657335315</v>
      </c>
      <c r="I110" s="247">
        <f>'eTable1. Data inputs'!Z62</f>
        <v>9.2568259789929844E-2</v>
      </c>
      <c r="J110" s="201">
        <f t="shared" si="20"/>
        <v>209.04358115147144</v>
      </c>
      <c r="K110" s="201">
        <f>J110*'eTable 2. Prgm effect and costs'!$L$7</f>
        <v>69.380843744238376</v>
      </c>
      <c r="L110" s="201">
        <f t="shared" si="21"/>
        <v>139.66273740723307</v>
      </c>
      <c r="M110" s="246">
        <f>'eTable1. Data inputs'!T62</f>
        <v>49998.647083947188</v>
      </c>
      <c r="N110" s="246">
        <f>'eTable1. Data inputs'!U62</f>
        <v>195551.45045299883</v>
      </c>
      <c r="O110" s="246">
        <f t="shared" si="22"/>
        <v>6982947.918402235</v>
      </c>
      <c r="P110" s="246">
        <f t="shared" si="23"/>
        <v>27311250.874220725</v>
      </c>
      <c r="Q110" s="231">
        <f t="shared" si="29"/>
        <v>21589250.830978453</v>
      </c>
      <c r="R110" s="231">
        <f t="shared" si="29"/>
        <v>3765491.7831145898</v>
      </c>
      <c r="S110" s="231">
        <f t="shared" si="25"/>
        <v>154581.32377878163</v>
      </c>
      <c r="T110" s="231">
        <f t="shared" si="26"/>
        <v>26961.320199066762</v>
      </c>
      <c r="U110" s="248">
        <f t="shared" si="28"/>
        <v>0.2443965891338199</v>
      </c>
      <c r="V110" s="249">
        <f t="shared" si="28"/>
        <v>0.87883248174899087</v>
      </c>
      <c r="W110" s="228">
        <f t="shared" si="27"/>
        <v>3092.17500699929</v>
      </c>
      <c r="X110" s="229" t="str">
        <f>IF(G110/M110/I110/'eTable 2. Prgm effect and costs'!$L$7/D110&gt;1,"&gt;100%",G110/M110/I110/'eTable 2. Prgm effect and costs'!$L$7/D110)</f>
        <v>&gt;100%</v>
      </c>
      <c r="Y110" s="229" t="str">
        <f t="shared" si="15"/>
        <v>&gt;100%</v>
      </c>
      <c r="Z110" s="230">
        <f>G110/M110/D110/('eTable 2. Prgm effect and costs'!$J$7)/('eTable 2. Prgm effect and costs'!$M$7)*$C$73</f>
        <v>21.397826067039414</v>
      </c>
      <c r="AA110" s="231">
        <f t="shared" si="16"/>
        <v>12093.913394455914</v>
      </c>
      <c r="AB110" s="232" t="str">
        <f>IF(H110/N110/I110/'eTable 2. Prgm effect and costs'!$L$7/D110&gt;1,"&gt;100%",H110/N110/I110/'eTable 2. Prgm effect and costs'!$L$7/D110)</f>
        <v>&gt;100%</v>
      </c>
      <c r="AC110" s="229">
        <f t="shared" si="17"/>
        <v>0.76021706314979309</v>
      </c>
      <c r="AD110" s="233">
        <f>H110/N110/D110/('eTable 2. Prgm effect and costs'!$J$7)/('eTable 2. Prgm effect and costs'!$M$7)*$C$73</f>
        <v>5.9505717122058064</v>
      </c>
    </row>
    <row r="111" spans="1:30" x14ac:dyDescent="0.2">
      <c r="A111" s="263"/>
      <c r="B111" s="264"/>
      <c r="C111" s="273"/>
      <c r="D111" s="264"/>
      <c r="E111" s="265"/>
      <c r="F111" s="265"/>
      <c r="G111" s="265"/>
      <c r="H111" s="265"/>
      <c r="I111" s="266"/>
      <c r="J111" s="267"/>
      <c r="K111" s="267"/>
      <c r="L111" s="267"/>
      <c r="M111" s="265"/>
      <c r="N111" s="265"/>
      <c r="O111" s="265"/>
      <c r="P111" s="265"/>
      <c r="Q111" s="265"/>
      <c r="R111" s="265"/>
      <c r="S111" s="265"/>
      <c r="T111" s="265"/>
      <c r="U111" s="268"/>
      <c r="V111" s="274"/>
      <c r="W111" s="272"/>
      <c r="X111" s="265"/>
      <c r="Y111" s="265"/>
      <c r="Z111" s="265"/>
      <c r="AA111" s="269"/>
      <c r="AB111" s="270"/>
      <c r="AC111" s="270"/>
      <c r="AD111" s="271"/>
    </row>
    <row r="112" spans="1:30" x14ac:dyDescent="0.2">
      <c r="A112" s="519" t="s">
        <v>149</v>
      </c>
      <c r="B112" s="193" t="s">
        <v>68</v>
      </c>
      <c r="C112" s="238">
        <f>'eTable1. Data inputs'!AC11</f>
        <v>9.125437466750645</v>
      </c>
      <c r="D112" s="239">
        <f>'eTable1. Data inputs'!AH11</f>
        <v>370211.26980734937</v>
      </c>
      <c r="E112" s="240">
        <f>'eTable1. Data inputs'!Q11</f>
        <v>8045.5337649323128</v>
      </c>
      <c r="F112" s="240">
        <f>'eTable1. Data inputs'!R11</f>
        <v>8045.5337649323128</v>
      </c>
      <c r="G112" s="225">
        <f t="shared" ref="G112:G163" si="30">E112*D112</f>
        <v>2978547271.393496</v>
      </c>
      <c r="H112" s="225">
        <f t="shared" ref="H112:H163" si="31">F112*D112</f>
        <v>2978547271.393496</v>
      </c>
      <c r="I112" s="241">
        <f>'eTable1. Data inputs'!AA11</f>
        <v>0.2516412254386925</v>
      </c>
      <c r="J112" s="200">
        <f t="shared" ref="J112:J163" si="32">D112*I112</f>
        <v>93160.417605535811</v>
      </c>
      <c r="K112" s="200">
        <f>J112*'eTable 2. Prgm effect and costs'!$L$8</f>
        <v>42143.99844059952</v>
      </c>
      <c r="L112" s="200">
        <f t="shared" ref="L112:L163" si="33">J112-K112</f>
        <v>51016.419164936291</v>
      </c>
      <c r="M112" s="240">
        <f>'eTable1. Data inputs'!T11</f>
        <v>62781.1704323827</v>
      </c>
      <c r="N112" s="240">
        <f>'eTable1. Data inputs'!U11</f>
        <v>222800.12460956044</v>
      </c>
      <c r="O112" s="240">
        <f t="shared" ref="O112:O163" si="34">M112*L112</f>
        <v>3202870506.4437404</v>
      </c>
      <c r="P112" s="240">
        <f t="shared" si="23"/>
        <v>11366464547.081373</v>
      </c>
      <c r="Q112" s="225">
        <f t="shared" ref="Q112:R143" si="35">G112-O112</f>
        <v>-224323235.05024433</v>
      </c>
      <c r="R112" s="225">
        <f t="shared" si="35"/>
        <v>-8387917275.6878777</v>
      </c>
      <c r="S112" s="225">
        <f t="shared" ref="S112:S163" si="36">Q112/L112</f>
        <v>-4397.0791898389889</v>
      </c>
      <c r="T112" s="225">
        <f t="shared" ref="T112:T163" si="37">R112/L112</f>
        <v>-164416.03336701673</v>
      </c>
      <c r="U112" s="242">
        <f t="shared" ref="U112:V127" si="38">O112/G112</f>
        <v>1.0753129679037445</v>
      </c>
      <c r="V112" s="243">
        <f t="shared" si="38"/>
        <v>3.8161101743279162</v>
      </c>
      <c r="W112" s="222">
        <f t="shared" ref="W112:W163" si="39">O112/D112</f>
        <v>8651.4667911391534</v>
      </c>
      <c r="X112" s="223" t="str">
        <f>IF(G112/M112/I112/'eTable 2. Prgm effect and costs'!$L$8/D112&gt;1,"&gt;100%",G112/M112/I112/'eTable 2. Prgm effect and costs'!$L$8/D112)</f>
        <v>&gt;100%</v>
      </c>
      <c r="Y112" s="223">
        <f t="shared" ref="Y112:Y163" si="40">IF(G112/M112/J112&gt;1,"&gt;100%",G112/M112/J112)</f>
        <v>0.50926480379623518</v>
      </c>
      <c r="Z112" s="224">
        <f>G112/M112/D112/('eTable 2. Prgm effect and costs'!$J$8)/('eTable 2. Prgm effect and costs'!$M$8)*$C$145</f>
        <v>8.4863083949783604</v>
      </c>
      <c r="AA112" s="225">
        <f t="shared" ref="AA112:AA163" si="41">P112/D112</f>
        <v>30702.643258256987</v>
      </c>
      <c r="AB112" s="226">
        <f>IF(H112/N112/I112/'eTable 2. Prgm effect and costs'!$L$8/D112&gt;1,"&gt;100%",H112/N112/I112/'eTable 2. Prgm effect and costs'!$L$8/D112)</f>
        <v>0.31721471878171581</v>
      </c>
      <c r="AC112" s="223">
        <f t="shared" ref="AC112:AC163" si="42">IF(H112/N112/J112&gt;1,"&gt;100%",H112/N112/J112)</f>
        <v>0.14350189659172852</v>
      </c>
      <c r="AD112" s="227">
        <f>H112/N112/D112/('eTable 2. Prgm effect and costs'!$J$8)/('eTable 2. Prgm effect and costs'!M$8)*$C$145</f>
        <v>2.391292978944926</v>
      </c>
    </row>
    <row r="113" spans="1:30" x14ac:dyDescent="0.2">
      <c r="A113" s="519"/>
      <c r="B113" s="193" t="s">
        <v>11</v>
      </c>
      <c r="C113" s="238">
        <f>'eTable1. Data inputs'!AC12</f>
        <v>7.925461613828757</v>
      </c>
      <c r="D113" s="239">
        <f>'eTable1. Data inputs'!AH12</f>
        <v>4363.7230106147854</v>
      </c>
      <c r="E113" s="240">
        <f>'eTable1. Data inputs'!Q12</f>
        <v>6954.947669363889</v>
      </c>
      <c r="F113" s="240">
        <f>'eTable1. Data inputs'!R12</f>
        <v>6954.947669363889</v>
      </c>
      <c r="G113" s="225">
        <f t="shared" si="30"/>
        <v>30349465.182424873</v>
      </c>
      <c r="H113" s="225">
        <f t="shared" si="31"/>
        <v>30349465.182424873</v>
      </c>
      <c r="I113" s="241">
        <f>'eTable1. Data inputs'!AA12</f>
        <v>0.21855093303064796</v>
      </c>
      <c r="J113" s="200">
        <f t="shared" si="32"/>
        <v>953.69573545716946</v>
      </c>
      <c r="K113" s="200">
        <f>J113*'eTable 2. Prgm effect and costs'!$L$8</f>
        <v>431.43378508776698</v>
      </c>
      <c r="L113" s="200">
        <f t="shared" si="33"/>
        <v>522.26195036940248</v>
      </c>
      <c r="M113" s="240">
        <f>'eTable1. Data inputs'!T12</f>
        <v>51881.100368953565</v>
      </c>
      <c r="N113" s="240">
        <f>'eTable1. Data inputs'!U12</f>
        <v>193668.88235457661</v>
      </c>
      <c r="O113" s="240">
        <f t="shared" si="34"/>
        <v>27095524.666000415</v>
      </c>
      <c r="P113" s="240">
        <f t="shared" si="23"/>
        <v>101145888.22436354</v>
      </c>
      <c r="Q113" s="225">
        <f t="shared" si="35"/>
        <v>3253940.5164244585</v>
      </c>
      <c r="R113" s="225">
        <f t="shared" si="35"/>
        <v>-70796423.041938663</v>
      </c>
      <c r="S113" s="225">
        <f t="shared" si="36"/>
        <v>6230.4759405177901</v>
      </c>
      <c r="T113" s="225">
        <f t="shared" si="37"/>
        <v>-135557.30604510524</v>
      </c>
      <c r="U113" s="242">
        <f t="shared" si="38"/>
        <v>0.89278425511403114</v>
      </c>
      <c r="V113" s="243">
        <f t="shared" si="38"/>
        <v>3.3327074337684306</v>
      </c>
      <c r="W113" s="222">
        <f t="shared" si="39"/>
        <v>6209.2677743501063</v>
      </c>
      <c r="X113" s="223" t="str">
        <f>IF(G113/M113/I113/'eTable 2. Prgm effect and costs'!$L$8/D113&gt;1,"&gt;100%",G113/M113/I113/'eTable 2. Prgm effect and costs'!$L$8/D113)</f>
        <v>&gt;100%</v>
      </c>
      <c r="Y113" s="223">
        <f t="shared" si="40"/>
        <v>0.61338340644135014</v>
      </c>
      <c r="Z113" s="224">
        <f>G113/M113/D113/('eTable 2. Prgm effect and costs'!$J$8)/('eTable 2. Prgm effect and costs'!$M$8)*$C$145</f>
        <v>8.8772416946538506</v>
      </c>
      <c r="AA113" s="225">
        <f t="shared" si="41"/>
        <v>23178.805799159454</v>
      </c>
      <c r="AB113" s="226">
        <f>IF(H113/N113/I113/'eTable 2. Prgm effect and costs'!$L$8/D113&gt;1,"&gt;100%",H113/N113/I113/'eTable 2. Prgm effect and costs'!$L$8/D113)</f>
        <v>0.36322609765378716</v>
      </c>
      <c r="AC113" s="223">
        <f t="shared" si="42"/>
        <v>0.16431656798623698</v>
      </c>
      <c r="AD113" s="227">
        <f>H113/N113/D113/('eTable 2. Prgm effect and costs'!$J$8)/('eTable 2. Prgm effect and costs'!M$8)*$C$145</f>
        <v>2.3780850168618337</v>
      </c>
    </row>
    <row r="114" spans="1:30" x14ac:dyDescent="0.2">
      <c r="A114" s="519"/>
      <c r="B114" s="193" t="s">
        <v>12</v>
      </c>
      <c r="C114" s="238">
        <f>'eTable1. Data inputs'!AC13</f>
        <v>13.012140412051114</v>
      </c>
      <c r="D114" s="239">
        <f>'eTable1. Data inputs'!AH13</f>
        <v>787</v>
      </c>
      <c r="E114" s="240">
        <f>'eTable1. Data inputs'!Q13</f>
        <v>9337.3205231398006</v>
      </c>
      <c r="F114" s="240">
        <f>'eTable1. Data inputs'!R13</f>
        <v>9337.3205231398006</v>
      </c>
      <c r="G114" s="225">
        <f t="shared" si="30"/>
        <v>7348471.251711023</v>
      </c>
      <c r="H114" s="225">
        <f t="shared" si="31"/>
        <v>7348471.251711023</v>
      </c>
      <c r="I114" s="241">
        <f>'eTable1. Data inputs'!AA13</f>
        <v>0.35882016295650643</v>
      </c>
      <c r="J114" s="200">
        <f t="shared" si="32"/>
        <v>282.39146824677056</v>
      </c>
      <c r="K114" s="200">
        <f>J114*'eTable 2. Prgm effect and costs'!$L$8</f>
        <v>127.74852134972949</v>
      </c>
      <c r="L114" s="200">
        <f t="shared" si="33"/>
        <v>154.64294689704107</v>
      </c>
      <c r="M114" s="240">
        <f>'eTable1. Data inputs'!T13</f>
        <v>60613.612598368607</v>
      </c>
      <c r="N114" s="240">
        <f>'eTable1. Data inputs'!U13</f>
        <v>229574.79959808153</v>
      </c>
      <c r="O114" s="240">
        <f t="shared" si="34"/>
        <v>9373467.6742873359</v>
      </c>
      <c r="P114" s="240">
        <f t="shared" si="23"/>
        <v>35502123.543144971</v>
      </c>
      <c r="Q114" s="225">
        <f t="shared" si="35"/>
        <v>-2024996.4225763129</v>
      </c>
      <c r="R114" s="225">
        <f t="shared" si="35"/>
        <v>-28153652.291433949</v>
      </c>
      <c r="S114" s="225">
        <f t="shared" si="36"/>
        <v>-13094.657488158997</v>
      </c>
      <c r="T114" s="225">
        <f t="shared" si="37"/>
        <v>-182055.84448787195</v>
      </c>
      <c r="U114" s="242">
        <f t="shared" si="38"/>
        <v>1.2755670333615052</v>
      </c>
      <c r="V114" s="243">
        <f t="shared" si="38"/>
        <v>4.8312257511898995</v>
      </c>
      <c r="W114" s="222">
        <f t="shared" si="39"/>
        <v>11910.378239246933</v>
      </c>
      <c r="X114" s="223">
        <f>IF(G114/M114/I114/'eTable 2. Prgm effect and costs'!$L$8/D114&gt;1,"&gt;100%",G114/M114/I114/'eTable 2. Prgm effect and costs'!$L$8/D114)</f>
        <v>0.94901034922435357</v>
      </c>
      <c r="Y114" s="223">
        <f t="shared" si="40"/>
        <v>0.42931420560149308</v>
      </c>
      <c r="Z114" s="224">
        <f>G114/M114/D114/('eTable 2. Prgm effect and costs'!$J$8)/('eTable 2. Prgm effect and costs'!$M$8)*$C$145</f>
        <v>10.201063583275737</v>
      </c>
      <c r="AA114" s="225">
        <f t="shared" si="41"/>
        <v>45110.703358506951</v>
      </c>
      <c r="AB114" s="226">
        <f>IF(H114/N114/I114/'eTable 2. Prgm effect and costs'!$L$8/D114&gt;1,"&gt;100%",H114/N114/I114/'eTable 2. Prgm effect and costs'!$L$8/D114)</f>
        <v>0.25056297886542145</v>
      </c>
      <c r="AC114" s="223">
        <f t="shared" si="42"/>
        <v>0.11334991901054775</v>
      </c>
      <c r="AD114" s="227">
        <f>H114/N114/D114/('eTable 2. Prgm effect and costs'!$J$8)/('eTable 2. Prgm effect and costs'!M$8)*$C$145</f>
        <v>2.6933414173093255</v>
      </c>
    </row>
    <row r="115" spans="1:30" x14ac:dyDescent="0.2">
      <c r="A115" s="519"/>
      <c r="B115" s="193" t="s">
        <v>13</v>
      </c>
      <c r="C115" s="238">
        <f>'eTable1. Data inputs'!AC14</f>
        <v>8.1462679071309392</v>
      </c>
      <c r="D115" s="239">
        <f>'eTable1. Data inputs'!AH14</f>
        <v>6038.164837647766</v>
      </c>
      <c r="E115" s="240">
        <f>'eTable1. Data inputs'!Q14</f>
        <v>7909.1823944081825</v>
      </c>
      <c r="F115" s="240">
        <f>'eTable1. Data inputs'!R14</f>
        <v>7909.1823944081825</v>
      </c>
      <c r="G115" s="225">
        <f t="shared" si="30"/>
        <v>47756947.028458253</v>
      </c>
      <c r="H115" s="225">
        <f t="shared" si="31"/>
        <v>47756947.028458253</v>
      </c>
      <c r="I115" s="241">
        <f>'eTable1. Data inputs'!AA14</f>
        <v>0.22463984289755445</v>
      </c>
      <c r="J115" s="200">
        <f t="shared" si="32"/>
        <v>1356.4124005187316</v>
      </c>
      <c r="K115" s="200">
        <f>J115*'eTable 2. Prgm effect and costs'!$L$8</f>
        <v>613.61513356799742</v>
      </c>
      <c r="L115" s="200">
        <f t="shared" si="33"/>
        <v>742.79726695073418</v>
      </c>
      <c r="M115" s="240">
        <f>'eTable1. Data inputs'!T14</f>
        <v>59969.068949664936</v>
      </c>
      <c r="N115" s="240">
        <f>'eTable1. Data inputs'!U14</f>
        <v>220620.85303840754</v>
      </c>
      <c r="O115" s="240">
        <f t="shared" si="34"/>
        <v>44544860.51739125</v>
      </c>
      <c r="P115" s="240">
        <f t="shared" si="23"/>
        <v>163876566.6692687</v>
      </c>
      <c r="Q115" s="225">
        <f t="shared" si="35"/>
        <v>3212086.511067003</v>
      </c>
      <c r="R115" s="225">
        <f t="shared" si="35"/>
        <v>-116119619.64081044</v>
      </c>
      <c r="S115" s="225">
        <f t="shared" si="36"/>
        <v>4324.3111599655949</v>
      </c>
      <c r="T115" s="225">
        <f t="shared" si="37"/>
        <v>-156327.47292877702</v>
      </c>
      <c r="U115" s="242">
        <f t="shared" si="38"/>
        <v>0.93274095789345735</v>
      </c>
      <c r="V115" s="243">
        <f t="shared" si="38"/>
        <v>3.431470746478309</v>
      </c>
      <c r="W115" s="222">
        <f t="shared" si="39"/>
        <v>7377.2183627143559</v>
      </c>
      <c r="X115" s="223" t="str">
        <f>IF(G115/M115/I115/'eTable 2. Prgm effect and costs'!$L$8/D115&gt;1,"&gt;100%",G115/M115/I115/'eTable 2. Prgm effect and costs'!$L$8/D115)</f>
        <v>&gt;100%</v>
      </c>
      <c r="Y115" s="223">
        <f t="shared" si="40"/>
        <v>0.58710732383384812</v>
      </c>
      <c r="Z115" s="224">
        <f>G115/M115/D115/('eTable 2. Prgm effect and costs'!$J$8)/('eTable 2. Prgm effect and costs'!$M$8)*$C$145</f>
        <v>8.7336873525194196</v>
      </c>
      <c r="AA115" s="225">
        <f t="shared" si="41"/>
        <v>27140.128014972946</v>
      </c>
      <c r="AB115" s="226">
        <f>IF(H115/N115/I115/'eTable 2. Prgm effect and costs'!$L$8/D115&gt;1,"&gt;100%",H115/N115/I115/'eTable 2. Prgm effect and costs'!$L$8/D115)</f>
        <v>0.35277185942261874</v>
      </c>
      <c r="AC115" s="223">
        <f t="shared" si="42"/>
        <v>0.15958726973880363</v>
      </c>
      <c r="AD115" s="227">
        <f>H115/N115/D115/('eTable 2. Prgm effect and costs'!$J$8)/('eTable 2. Prgm effect and costs'!M$8)*$C$145</f>
        <v>2.373987280961491</v>
      </c>
    </row>
    <row r="116" spans="1:30" x14ac:dyDescent="0.2">
      <c r="A116" s="519"/>
      <c r="B116" s="193" t="s">
        <v>14</v>
      </c>
      <c r="C116" s="238">
        <f>'eTable1. Data inputs'!AC15</f>
        <v>14.608390879405409</v>
      </c>
      <c r="D116" s="239">
        <f>'eTable1. Data inputs'!AH15</f>
        <v>2896.6464046947981</v>
      </c>
      <c r="E116" s="240">
        <f>'eTable1. Data inputs'!Q15</f>
        <v>7058.7654629399149</v>
      </c>
      <c r="F116" s="240">
        <f>'eTable1. Data inputs'!R15</f>
        <v>7058.7654629399149</v>
      </c>
      <c r="G116" s="225">
        <f t="shared" si="30"/>
        <v>20446747.599808715</v>
      </c>
      <c r="H116" s="225">
        <f t="shared" si="31"/>
        <v>20446747.599808715</v>
      </c>
      <c r="I116" s="241">
        <f>'eTable1. Data inputs'!AA15</f>
        <v>0.40283804431021536</v>
      </c>
      <c r="J116" s="200">
        <f t="shared" si="32"/>
        <v>1166.879372725469</v>
      </c>
      <c r="K116" s="200">
        <f>J116*'eTable 2. Prgm effect and costs'!$L$8</f>
        <v>527.8740019472358</v>
      </c>
      <c r="L116" s="200">
        <f t="shared" si="33"/>
        <v>639.00537077823321</v>
      </c>
      <c r="M116" s="240">
        <f>'eTable1. Data inputs'!T15</f>
        <v>55375.612555857777</v>
      </c>
      <c r="N116" s="240">
        <f>'eTable1. Data inputs'!U15</f>
        <v>195644.60020726454</v>
      </c>
      <c r="O116" s="240">
        <f t="shared" si="34"/>
        <v>35385313.833327688</v>
      </c>
      <c r="P116" s="240">
        <f t="shared" si="23"/>
        <v>125017950.29620227</v>
      </c>
      <c r="Q116" s="225">
        <f t="shared" si="35"/>
        <v>-14938566.233518973</v>
      </c>
      <c r="R116" s="225">
        <f t="shared" si="35"/>
        <v>-104571202.69639355</v>
      </c>
      <c r="S116" s="225">
        <f t="shared" si="36"/>
        <v>-23377.84143398601</v>
      </c>
      <c r="T116" s="225">
        <f t="shared" si="37"/>
        <v>-163646.82908539273</v>
      </c>
      <c r="U116" s="242">
        <f t="shared" si="38"/>
        <v>1.7306084334732399</v>
      </c>
      <c r="V116" s="243">
        <f t="shared" si="38"/>
        <v>6.1143196337676633</v>
      </c>
      <c r="W116" s="222">
        <f t="shared" si="39"/>
        <v>12215.959040073454</v>
      </c>
      <c r="X116" s="223">
        <f>IF(G116/M116/I116/'eTable 2. Prgm effect and costs'!$L$8/D116&gt;1,"&gt;100%",G116/M116/I116/'eTable 2. Prgm effect and costs'!$L$8/D116)</f>
        <v>0.699480189958402</v>
      </c>
      <c r="Y116" s="223">
        <f t="shared" si="40"/>
        <v>0.3164315145049913</v>
      </c>
      <c r="Z116" s="224">
        <f>G116/M116/D116/('eTable 2. Prgm effect and costs'!$J$8)/('eTable 2. Prgm effect and costs'!$M$8)*$C$145</f>
        <v>8.4411878486499319</v>
      </c>
      <c r="AA116" s="225">
        <f t="shared" si="41"/>
        <v>43159.548260214608</v>
      </c>
      <c r="AB116" s="226">
        <f>IF(H116/N116/I116/'eTable 2. Prgm effect and costs'!$L$8/D116&gt;1,"&gt;100%",H116/N116/I116/'eTable 2. Prgm effect and costs'!$L$8/D116)</f>
        <v>0.19798217762514067</v>
      </c>
      <c r="AC116" s="223">
        <f t="shared" si="42"/>
        <v>8.9563366068515976E-2</v>
      </c>
      <c r="AD116" s="227">
        <f>H116/N116/D116/('eTable 2. Prgm effect and costs'!$J$8)/('eTable 2. Prgm effect and costs'!M$8)*$C$145</f>
        <v>2.3892095530510677</v>
      </c>
    </row>
    <row r="117" spans="1:30" x14ac:dyDescent="0.2">
      <c r="A117" s="519"/>
      <c r="B117" s="193" t="s">
        <v>15</v>
      </c>
      <c r="C117" s="238">
        <f>'eTable1. Data inputs'!AC16</f>
        <v>8.2443612050602972</v>
      </c>
      <c r="D117" s="239">
        <f>'eTable1. Data inputs'!AH16</f>
        <v>49001</v>
      </c>
      <c r="E117" s="240">
        <f>'eTable1. Data inputs'!Q16</f>
        <v>9498.0911595635607</v>
      </c>
      <c r="F117" s="240">
        <f>'eTable1. Data inputs'!R16</f>
        <v>9498.0911595635607</v>
      </c>
      <c r="G117" s="225">
        <f t="shared" si="30"/>
        <v>465415964.90977407</v>
      </c>
      <c r="H117" s="225">
        <f t="shared" si="31"/>
        <v>465415964.90977407</v>
      </c>
      <c r="I117" s="241">
        <f>'eTable1. Data inputs'!AA16</f>
        <v>0.22734484392224025</v>
      </c>
      <c r="J117" s="200">
        <f t="shared" si="32"/>
        <v>11140.124697033694</v>
      </c>
      <c r="K117" s="200">
        <f>J117*'eTable 2. Prgm effect and costs'!$L$8</f>
        <v>5039.5802200866692</v>
      </c>
      <c r="L117" s="200">
        <f t="shared" si="33"/>
        <v>6100.544476947025</v>
      </c>
      <c r="M117" s="240">
        <f>'eTable1. Data inputs'!T16</f>
        <v>75761.672153068794</v>
      </c>
      <c r="N117" s="240">
        <f>'eTable1. Data inputs'!U16</f>
        <v>256406.60812720592</v>
      </c>
      <c r="O117" s="240">
        <f t="shared" si="34"/>
        <v>462187450.61767507</v>
      </c>
      <c r="P117" s="240">
        <f t="shared" si="23"/>
        <v>1564219917.0631464</v>
      </c>
      <c r="Q117" s="225">
        <f t="shared" si="35"/>
        <v>3228514.292098999</v>
      </c>
      <c r="R117" s="225">
        <f t="shared" si="35"/>
        <v>-1098803952.1533723</v>
      </c>
      <c r="S117" s="225">
        <f t="shared" si="36"/>
        <v>529.21740088922138</v>
      </c>
      <c r="T117" s="225">
        <f t="shared" si="37"/>
        <v>-180115.71857324793</v>
      </c>
      <c r="U117" s="242">
        <f t="shared" si="38"/>
        <v>0.99306316384586235</v>
      </c>
      <c r="V117" s="243">
        <f t="shared" si="38"/>
        <v>3.3609073065776491</v>
      </c>
      <c r="W117" s="222">
        <f t="shared" si="39"/>
        <v>9432.2044574126048</v>
      </c>
      <c r="X117" s="223" t="str">
        <f>IF(G117/M117/I117/'eTable 2. Prgm effect and costs'!$L$8/D117&gt;1,"&gt;100%",G117/M117/I117/'eTable 2. Prgm effect and costs'!$L$8/D117)</f>
        <v>&gt;100%</v>
      </c>
      <c r="Y117" s="223">
        <f t="shared" si="40"/>
        <v>0.551444326560527</v>
      </c>
      <c r="Z117" s="224">
        <f>G117/M117/D117/('eTable 2. Prgm effect and costs'!$J$8)/('eTable 2. Prgm effect and costs'!$M$8)*$C$145</f>
        <v>8.3019504752669917</v>
      </c>
      <c r="AA117" s="225">
        <f t="shared" si="41"/>
        <v>31922.203976717748</v>
      </c>
      <c r="AB117" s="226">
        <f>IF(H117/N117/I117/'eTable 2. Prgm effect and costs'!$L$8/D117&gt;1,"&gt;100%",H117/N117/I117/'eTable 2. Prgm effect and costs'!$L$8/D117)</f>
        <v>0.3601784296223664</v>
      </c>
      <c r="AC117" s="223">
        <f t="shared" si="42"/>
        <v>0.16293786101964186</v>
      </c>
      <c r="AD117" s="227">
        <f>H117/N117/D117/('eTable 2. Prgm effect and costs'!$J$8)/('eTable 2. Prgm effect and costs'!M$8)*$C$145</f>
        <v>2.4530165378037103</v>
      </c>
    </row>
    <row r="118" spans="1:30" x14ac:dyDescent="0.2">
      <c r="A118" s="519"/>
      <c r="B118" s="193" t="s">
        <v>16</v>
      </c>
      <c r="C118" s="238">
        <f>'eTable1. Data inputs'!AC17</f>
        <v>8.2080437374589241</v>
      </c>
      <c r="D118" s="239">
        <f>'eTable1. Data inputs'!AH17</f>
        <v>4038</v>
      </c>
      <c r="E118" s="240">
        <f>'eTable1. Data inputs'!Q17</f>
        <v>8206.1443105738472</v>
      </c>
      <c r="F118" s="240">
        <f>'eTable1. Data inputs'!R17</f>
        <v>8206.1443105738472</v>
      </c>
      <c r="G118" s="225">
        <f t="shared" si="30"/>
        <v>33136410.726097196</v>
      </c>
      <c r="H118" s="225">
        <f t="shared" si="31"/>
        <v>33136410.726097196</v>
      </c>
      <c r="I118" s="241">
        <f>'eTable1. Data inputs'!AA17</f>
        <v>0.22634336075112238</v>
      </c>
      <c r="J118" s="200">
        <f t="shared" si="32"/>
        <v>913.9744907130322</v>
      </c>
      <c r="K118" s="200">
        <f>J118*'eTable 2. Prgm effect and costs'!$L$8</f>
        <v>413.46465056065728</v>
      </c>
      <c r="L118" s="200">
        <f t="shared" si="33"/>
        <v>500.50984015237492</v>
      </c>
      <c r="M118" s="240">
        <f>'eTable1. Data inputs'!T17</f>
        <v>62922.583182842551</v>
      </c>
      <c r="N118" s="240">
        <f>'eTable1. Data inputs'!U17</f>
        <v>228939.63137535178</v>
      </c>
      <c r="O118" s="240">
        <f t="shared" si="34"/>
        <v>31493372.050819039</v>
      </c>
      <c r="P118" s="240">
        <f t="shared" si="23"/>
        <v>114586538.30422096</v>
      </c>
      <c r="Q118" s="225">
        <f t="shared" si="35"/>
        <v>1643038.675278157</v>
      </c>
      <c r="R118" s="225">
        <f t="shared" si="35"/>
        <v>-81450127.578123763</v>
      </c>
      <c r="S118" s="225">
        <f t="shared" si="36"/>
        <v>3282.7300154137856</v>
      </c>
      <c r="T118" s="225">
        <f t="shared" si="37"/>
        <v>-162734.31817709544</v>
      </c>
      <c r="U118" s="242">
        <f t="shared" si="38"/>
        <v>0.95041591291044236</v>
      </c>
      <c r="V118" s="243">
        <f t="shared" si="38"/>
        <v>3.4580250483790689</v>
      </c>
      <c r="W118" s="222">
        <f t="shared" si="39"/>
        <v>7799.2501364088757</v>
      </c>
      <c r="X118" s="223" t="str">
        <f>IF(G118/M118/I118/'eTable 2. Prgm effect and costs'!$L$8/D118&gt;1,"&gt;100%",G118/M118/I118/'eTable 2. Prgm effect and costs'!$L$8/D118)</f>
        <v>&gt;100%</v>
      </c>
      <c r="Y118" s="223">
        <f t="shared" si="40"/>
        <v>0.57618884551510019</v>
      </c>
      <c r="Z118" s="224">
        <f>G118/M118/D118/('eTable 2. Prgm effect and costs'!$J$8)/('eTable 2. Prgm effect and costs'!$M$8)*$C$145</f>
        <v>8.6362650561306094</v>
      </c>
      <c r="AA118" s="225">
        <f t="shared" si="41"/>
        <v>28377.052576577753</v>
      </c>
      <c r="AB118" s="226">
        <f>IF(H118/N118/I118/'eTable 2. Prgm effect and costs'!$L$8/D118&gt;1,"&gt;100%",H118/N118/I118/'eTable 2. Prgm effect and costs'!$L$8/D118)</f>
        <v>0.35006291130161199</v>
      </c>
      <c r="AC118" s="223">
        <f t="shared" si="42"/>
        <v>0.15836179320787203</v>
      </c>
      <c r="AD118" s="227">
        <f>H118/N118/D118/('eTable 2. Prgm effect and costs'!$J$8)/('eTable 2. Prgm effect and costs'!M$8)*$C$145</f>
        <v>2.373621828247428</v>
      </c>
    </row>
    <row r="119" spans="1:30" x14ac:dyDescent="0.2">
      <c r="A119" s="519"/>
      <c r="B119" s="193" t="s">
        <v>17</v>
      </c>
      <c r="C119" s="238">
        <f>'eTable1. Data inputs'!AC18</f>
        <v>9.2761142921154942</v>
      </c>
      <c r="D119" s="239">
        <f>'eTable1. Data inputs'!AH18</f>
        <v>2143.0613599847957</v>
      </c>
      <c r="E119" s="240">
        <f>'eTable1. Data inputs'!Q18</f>
        <v>8607.9550482227369</v>
      </c>
      <c r="F119" s="240">
        <f>'eTable1. Data inputs'!R18</f>
        <v>8607.9550482227369</v>
      </c>
      <c r="G119" s="225">
        <f t="shared" si="30"/>
        <v>18447375.852332205</v>
      </c>
      <c r="H119" s="225">
        <f t="shared" si="31"/>
        <v>18447375.852332205</v>
      </c>
      <c r="I119" s="241">
        <f>'eTable1. Data inputs'!AA18</f>
        <v>0.25579625922399596</v>
      </c>
      <c r="J119" s="200">
        <f t="shared" si="32"/>
        <v>548.18707917160009</v>
      </c>
      <c r="K119" s="200">
        <f>J119*'eTable 2. Prgm effect and costs'!$L$8</f>
        <v>247.98939295858091</v>
      </c>
      <c r="L119" s="200">
        <f t="shared" si="33"/>
        <v>300.19768621301921</v>
      </c>
      <c r="M119" s="240">
        <f>'eTable1. Data inputs'!T18</f>
        <v>64731.785323180389</v>
      </c>
      <c r="N119" s="240">
        <f>'eTable1. Data inputs'!U18</f>
        <v>223183.75605657831</v>
      </c>
      <c r="O119" s="240">
        <f t="shared" si="34"/>
        <v>19432332.178456631</v>
      </c>
      <c r="P119" s="240">
        <f t="shared" si="23"/>
        <v>66999247.168515719</v>
      </c>
      <c r="Q119" s="225">
        <f t="shared" si="35"/>
        <v>-984956.32612442598</v>
      </c>
      <c r="R119" s="225">
        <f t="shared" si="35"/>
        <v>-48551871.316183515</v>
      </c>
      <c r="S119" s="225">
        <f t="shared" si="36"/>
        <v>-3281.0257085909197</v>
      </c>
      <c r="T119" s="225">
        <f t="shared" si="37"/>
        <v>-161732.99644198883</v>
      </c>
      <c r="U119" s="242">
        <f t="shared" si="38"/>
        <v>1.0533927607920399</v>
      </c>
      <c r="V119" s="243">
        <f t="shared" si="38"/>
        <v>3.6319120781639715</v>
      </c>
      <c r="W119" s="222">
        <f t="shared" si="39"/>
        <v>9067.557533021125</v>
      </c>
      <c r="X119" s="223" t="str">
        <f>IF(G119/M119/I119/'eTable 2. Prgm effect and costs'!$L$8/D119&gt;1,"&gt;100%",G119/M119/I119/'eTable 2. Prgm effect and costs'!$L$8/D119)</f>
        <v>&gt;100%</v>
      </c>
      <c r="Y119" s="223">
        <f t="shared" si="40"/>
        <v>0.51986217107406008</v>
      </c>
      <c r="Z119" s="224">
        <f>G119/M119/D119/('eTable 2. Prgm effect and costs'!$J$8)/('eTable 2. Prgm effect and costs'!$M$8)*$C$145</f>
        <v>8.8059408013596379</v>
      </c>
      <c r="AA119" s="225">
        <f t="shared" si="41"/>
        <v>31263.335907932687</v>
      </c>
      <c r="AB119" s="226">
        <f>IF(H119/N119/I119/'eTable 2. Prgm effect and costs'!$L$8/D119&gt;1,"&gt;100%",H119/N119/I119/'eTable 2. Prgm effect and costs'!$L$8/D119)</f>
        <v>0.33330275891519601</v>
      </c>
      <c r="AC119" s="223">
        <f t="shared" si="42"/>
        <v>0.15077981950925526</v>
      </c>
      <c r="AD119" s="227">
        <f>H119/N119/D119/('eTable 2. Prgm effect and costs'!$J$8)/('eTable 2. Prgm effect and costs'!M$8)*$C$145</f>
        <v>2.5540580533008992</v>
      </c>
    </row>
    <row r="120" spans="1:30" x14ac:dyDescent="0.2">
      <c r="A120" s="519"/>
      <c r="B120" s="193" t="s">
        <v>18</v>
      </c>
      <c r="C120" s="238">
        <f>'eTable1. Data inputs'!AC19</f>
        <v>9.4076381178828647</v>
      </c>
      <c r="D120" s="239">
        <f>'eTable1. Data inputs'!AH19</f>
        <v>1093</v>
      </c>
      <c r="E120" s="240">
        <f>'eTable1. Data inputs'!Q19</f>
        <v>8399.1502105033414</v>
      </c>
      <c r="F120" s="240">
        <f>'eTable1. Data inputs'!R19</f>
        <v>8399.1502105033414</v>
      </c>
      <c r="G120" s="225">
        <f t="shared" si="30"/>
        <v>9180271.180080153</v>
      </c>
      <c r="H120" s="225">
        <f t="shared" si="31"/>
        <v>9180271.180080153</v>
      </c>
      <c r="I120" s="241">
        <f>'eTable1. Data inputs'!AA19</f>
        <v>0.25942313375040382</v>
      </c>
      <c r="J120" s="200">
        <f t="shared" si="32"/>
        <v>283.54948518919139</v>
      </c>
      <c r="K120" s="200">
        <f>J120*'eTable 2. Prgm effect and costs'!$L$8</f>
        <v>128.27238615701509</v>
      </c>
      <c r="L120" s="200">
        <f t="shared" si="33"/>
        <v>155.2770990321763</v>
      </c>
      <c r="M120" s="240">
        <f>'eTable1. Data inputs'!T19</f>
        <v>59153.606543901347</v>
      </c>
      <c r="N120" s="240">
        <f>'eTable1. Data inputs'!U19</f>
        <v>217947.71079578114</v>
      </c>
      <c r="O120" s="240">
        <f t="shared" si="34"/>
        <v>9185200.4214277621</v>
      </c>
      <c r="P120" s="240">
        <f t="shared" si="23"/>
        <v>33842288.27307263</v>
      </c>
      <c r="Q120" s="225">
        <f t="shared" si="35"/>
        <v>-4929.2413476090878</v>
      </c>
      <c r="R120" s="225">
        <f t="shared" si="35"/>
        <v>-24662017.092992477</v>
      </c>
      <c r="S120" s="225">
        <f t="shared" si="36"/>
        <v>-31.744805759074993</v>
      </c>
      <c r="T120" s="225">
        <f t="shared" si="37"/>
        <v>-158825.84905763887</v>
      </c>
      <c r="U120" s="242">
        <f t="shared" si="38"/>
        <v>1.0005369385338316</v>
      </c>
      <c r="V120" s="243">
        <f t="shared" si="38"/>
        <v>3.686414879171048</v>
      </c>
      <c r="W120" s="222">
        <f t="shared" si="39"/>
        <v>8403.6600379028023</v>
      </c>
      <c r="X120" s="223" t="str">
        <f>IF(G120/M120/I120/'eTable 2. Prgm effect and costs'!$L$8/D120&gt;1,"&gt;100%",G120/M120/I120/'eTable 2. Prgm effect and costs'!$L$8/D120)</f>
        <v>&gt;100%</v>
      </c>
      <c r="Y120" s="223">
        <f t="shared" si="40"/>
        <v>0.54732516764600281</v>
      </c>
      <c r="Z120" s="224">
        <f>G120/M120/D120/('eTable 2. Prgm effect and costs'!$J$8)/('eTable 2. Prgm effect and costs'!$M$8)*$C$145</f>
        <v>9.4025895052596908</v>
      </c>
      <c r="AA120" s="225">
        <f t="shared" si="41"/>
        <v>30962.752308392159</v>
      </c>
      <c r="AB120" s="226">
        <f>IF(H120/N120/I120/'eTable 2. Prgm effect and costs'!$L$8/D120&gt;1,"&gt;100%",H120/N120/I120/'eTable 2. Prgm effect and costs'!$L$8/D120)</f>
        <v>0.32837495384178839</v>
      </c>
      <c r="AC120" s="223">
        <f t="shared" si="42"/>
        <v>0.14855057435699945</v>
      </c>
      <c r="AD120" s="227">
        <f>H120/N120/D120/('eTable 2. Prgm effect and costs'!$J$8)/('eTable 2. Prgm effect and costs'!M$8)*$C$145</f>
        <v>2.5519748661600272</v>
      </c>
    </row>
    <row r="121" spans="1:30" x14ac:dyDescent="0.2">
      <c r="A121" s="519"/>
      <c r="B121" s="193" t="s">
        <v>59</v>
      </c>
      <c r="C121" s="238">
        <f>'eTable1. Data inputs'!AC20</f>
        <v>18.389938460986418</v>
      </c>
      <c r="D121" s="239">
        <f>'eTable1. Data inputs'!AH20</f>
        <v>739</v>
      </c>
      <c r="E121" s="240">
        <f>'eTable1. Data inputs'!Q20</f>
        <v>9404.8428364331394</v>
      </c>
      <c r="F121" s="240">
        <f>'eTable1. Data inputs'!R20</f>
        <v>9404.8428364331394</v>
      </c>
      <c r="G121" s="225">
        <f t="shared" si="30"/>
        <v>6950178.85612409</v>
      </c>
      <c r="H121" s="225">
        <f t="shared" si="31"/>
        <v>6950178.85612409</v>
      </c>
      <c r="I121" s="241">
        <f>'eTable1. Data inputs'!AA20</f>
        <v>0.50711723869963343</v>
      </c>
      <c r="J121" s="200">
        <f t="shared" si="32"/>
        <v>374.75963939902908</v>
      </c>
      <c r="K121" s="200">
        <f>J121*'eTable 2. Prgm effect and costs'!$L$8</f>
        <v>169.53412258527501</v>
      </c>
      <c r="L121" s="200">
        <f t="shared" si="33"/>
        <v>205.22551681375407</v>
      </c>
      <c r="M121" s="240">
        <f>'eTable1. Data inputs'!T20</f>
        <v>70449.85523909959</v>
      </c>
      <c r="N121" s="240">
        <f>'eTable1. Data inputs'!U20</f>
        <v>254622.71001910788</v>
      </c>
      <c r="O121" s="240">
        <f t="shared" si="34"/>
        <v>14458107.950898373</v>
      </c>
      <c r="P121" s="240">
        <f t="shared" si="23"/>
        <v>52255077.256190054</v>
      </c>
      <c r="Q121" s="225">
        <f t="shared" si="35"/>
        <v>-7507929.0947742835</v>
      </c>
      <c r="R121" s="225">
        <f t="shared" si="35"/>
        <v>-45304898.400065966</v>
      </c>
      <c r="S121" s="225">
        <f t="shared" si="36"/>
        <v>-36583.799185107506</v>
      </c>
      <c r="T121" s="225">
        <f t="shared" si="37"/>
        <v>-220756.65396511581</v>
      </c>
      <c r="U121" s="242">
        <f t="shared" si="38"/>
        <v>2.0802497676960843</v>
      </c>
      <c r="V121" s="243">
        <f t="shared" si="38"/>
        <v>7.5185226650888195</v>
      </c>
      <c r="W121" s="222">
        <f t="shared" si="39"/>
        <v>19564.422125708217</v>
      </c>
      <c r="X121" s="223">
        <f>IF(G121/M121/I121/'eTable 2. Prgm effect and costs'!$L$8/D121&gt;1,"&gt;100%",G121/M121/I121/'eTable 2. Prgm effect and costs'!$L$8/D121)</f>
        <v>0.58191392908081185</v>
      </c>
      <c r="Y121" s="223">
        <f t="shared" si="40"/>
        <v>0.26324677744131958</v>
      </c>
      <c r="Z121" s="224">
        <f>G121/M121/D121/('eTable 2. Prgm effect and costs'!$J$8)/('eTable 2. Prgm effect and costs'!$M$8)*$C$145</f>
        <v>8.8402550244500784</v>
      </c>
      <c r="AA121" s="225">
        <f t="shared" si="41"/>
        <v>70710.524027320775</v>
      </c>
      <c r="AB121" s="226">
        <f>IF(H121/N121/I121/'eTable 2. Prgm effect and costs'!$L$8/D121&gt;1,"&gt;100%",H121/N121/I121/'eTable 2. Prgm effect and costs'!$L$8/D121)</f>
        <v>0.16100587438678343</v>
      </c>
      <c r="AC121" s="223">
        <f t="shared" si="42"/>
        <v>7.2835990794021047E-2</v>
      </c>
      <c r="AD121" s="227">
        <f>H121/N121/D121/('eTable 2. Prgm effect and costs'!$J$8)/('eTable 2. Prgm effect and costs'!M$8)*$C$145</f>
        <v>2.4459510571641232</v>
      </c>
    </row>
    <row r="122" spans="1:30" x14ac:dyDescent="0.2">
      <c r="A122" s="519"/>
      <c r="B122" s="193" t="s">
        <v>19</v>
      </c>
      <c r="C122" s="238">
        <f>'eTable1. Data inputs'!AC21</f>
        <v>12.034001262580482</v>
      </c>
      <c r="D122" s="239">
        <f>'eTable1. Data inputs'!AH21</f>
        <v>26607</v>
      </c>
      <c r="E122" s="240">
        <f>'eTable1. Data inputs'!Q21</f>
        <v>7875.8329235070305</v>
      </c>
      <c r="F122" s="240">
        <f>'eTable1. Data inputs'!R21</f>
        <v>7875.8329235070305</v>
      </c>
      <c r="G122" s="225">
        <f t="shared" si="30"/>
        <v>209552286.59575155</v>
      </c>
      <c r="H122" s="225">
        <f t="shared" si="31"/>
        <v>209552286.59575155</v>
      </c>
      <c r="I122" s="241">
        <f>'eTable1. Data inputs'!AA21</f>
        <v>0.33184719479808289</v>
      </c>
      <c r="J122" s="200">
        <f t="shared" si="32"/>
        <v>8829.4583119925919</v>
      </c>
      <c r="K122" s="200">
        <f>J122*'eTable 2. Prgm effect and costs'!$L$8</f>
        <v>3994.2787601871237</v>
      </c>
      <c r="L122" s="200">
        <f t="shared" si="33"/>
        <v>4835.1795518054678</v>
      </c>
      <c r="M122" s="240">
        <f>'eTable1. Data inputs'!T21</f>
        <v>58996.049822022171</v>
      </c>
      <c r="N122" s="240">
        <f>'eTable1. Data inputs'!U21</f>
        <v>215652.04710131368</v>
      </c>
      <c r="O122" s="240">
        <f t="shared" si="34"/>
        <v>285256493.7367382</v>
      </c>
      <c r="P122" s="240">
        <f t="shared" si="23"/>
        <v>1042716368.4492615</v>
      </c>
      <c r="Q122" s="225">
        <f t="shared" si="35"/>
        <v>-75704207.140986651</v>
      </c>
      <c r="R122" s="225">
        <f t="shared" si="35"/>
        <v>-833164081.85351002</v>
      </c>
      <c r="S122" s="225">
        <f t="shared" si="36"/>
        <v>-15656.958822287896</v>
      </c>
      <c r="T122" s="225">
        <f t="shared" si="37"/>
        <v>-172312.95610157942</v>
      </c>
      <c r="U122" s="242">
        <f t="shared" si="38"/>
        <v>1.3612664331696271</v>
      </c>
      <c r="V122" s="243">
        <f t="shared" si="38"/>
        <v>4.9759245551005193</v>
      </c>
      <c r="W122" s="222">
        <f t="shared" si="39"/>
        <v>10721.106992022333</v>
      </c>
      <c r="X122" s="223">
        <f>IF(G122/M122/I122/'eTable 2. Prgm effect and costs'!$L$8/D122&gt;1,"&gt;100%",G122/M122/I122/'eTable 2. Prgm effect and costs'!$L$8/D122)</f>
        <v>0.88926479511496981</v>
      </c>
      <c r="Y122" s="223">
        <f t="shared" si="40"/>
        <v>0.40228645493296239</v>
      </c>
      <c r="Z122" s="224">
        <f>G122/M122/D122/('eTable 2. Prgm effect and costs'!$J$8)/('eTable 2. Prgm effect and costs'!$M$8)*$C$145</f>
        <v>8.8402982468024494</v>
      </c>
      <c r="AA122" s="225">
        <f t="shared" si="41"/>
        <v>39189.550435947742</v>
      </c>
      <c r="AB122" s="226">
        <f>IF(H122/N122/I122/'eTable 2. Prgm effect and costs'!$L$8/D122&gt;1,"&gt;100%",H122/N122/I122/'eTable 2. Prgm effect and costs'!$L$8/D122)</f>
        <v>0.24327666193182876</v>
      </c>
      <c r="AC122" s="223">
        <f t="shared" si="42"/>
        <v>0.11005372801677962</v>
      </c>
      <c r="AD122" s="227">
        <f>H122/N122/D122/('eTable 2. Prgm effect and costs'!$J$8)/('eTable 2. Prgm effect and costs'!M$8)*$C$145</f>
        <v>2.4184452817406878</v>
      </c>
    </row>
    <row r="123" spans="1:30" x14ac:dyDescent="0.2">
      <c r="A123" s="519"/>
      <c r="B123" s="193" t="s">
        <v>20</v>
      </c>
      <c r="C123" s="238">
        <f>'eTable1. Data inputs'!AC22</f>
        <v>7.656316461080392</v>
      </c>
      <c r="D123" s="239">
        <f>'eTable1. Data inputs'!AH22</f>
        <v>14506</v>
      </c>
      <c r="E123" s="240">
        <f>'eTable1. Data inputs'!Q22</f>
        <v>7616.3301678574389</v>
      </c>
      <c r="F123" s="240">
        <f>'eTable1. Data inputs'!R22</f>
        <v>7616.3301678574389</v>
      </c>
      <c r="G123" s="225">
        <f t="shared" si="30"/>
        <v>110482485.41494001</v>
      </c>
      <c r="H123" s="225">
        <f t="shared" si="31"/>
        <v>110482485.41494001</v>
      </c>
      <c r="I123" s="241">
        <f>'eTable1. Data inputs'!AA22</f>
        <v>0.21112904051258996</v>
      </c>
      <c r="J123" s="200">
        <f t="shared" si="32"/>
        <v>3062.6378616756301</v>
      </c>
      <c r="K123" s="200">
        <f>J123*'eTable 2. Prgm effect and costs'!$L$8</f>
        <v>1385.4790326627844</v>
      </c>
      <c r="L123" s="200">
        <f t="shared" si="33"/>
        <v>1677.1588290128457</v>
      </c>
      <c r="M123" s="240">
        <f>'eTable1. Data inputs'!T22</f>
        <v>55910.21127541153</v>
      </c>
      <c r="N123" s="240">
        <f>'eTable1. Data inputs'!U22</f>
        <v>206305.09980129771</v>
      </c>
      <c r="O123" s="240">
        <f t="shared" si="34"/>
        <v>93770304.472530007</v>
      </c>
      <c r="P123" s="240">
        <f t="shared" si="23"/>
        <v>346006419.60212272</v>
      </c>
      <c r="Q123" s="225">
        <f t="shared" si="35"/>
        <v>16712180.942410007</v>
      </c>
      <c r="R123" s="225">
        <f t="shared" si="35"/>
        <v>-235523934.18718272</v>
      </c>
      <c r="S123" s="225">
        <f t="shared" si="36"/>
        <v>9964.578579744044</v>
      </c>
      <c r="T123" s="225">
        <f t="shared" si="37"/>
        <v>-140430.30994614214</v>
      </c>
      <c r="U123" s="242">
        <f t="shared" si="38"/>
        <v>0.84873456747787734</v>
      </c>
      <c r="V123" s="243">
        <f t="shared" si="38"/>
        <v>3.1317762114295622</v>
      </c>
      <c r="W123" s="222">
        <f t="shared" si="39"/>
        <v>6464.2426907851932</v>
      </c>
      <c r="X123" s="223" t="str">
        <f>IF(G123/M123/I123/'eTable 2. Prgm effect and costs'!$L$8/D123&gt;1,"&gt;100%",G123/M123/I123/'eTable 2. Prgm effect and costs'!$L$8/D123)</f>
        <v>&gt;100%</v>
      </c>
      <c r="Y123" s="223">
        <f t="shared" si="40"/>
        <v>0.64521826799910775</v>
      </c>
      <c r="Z123" s="224">
        <f>G123/M123/D123/('eTable 2. Prgm effect and costs'!$J$8)/('eTable 2. Prgm effect and costs'!$M$8)*$C$145</f>
        <v>9.0208608844955034</v>
      </c>
      <c r="AA123" s="225">
        <f t="shared" si="41"/>
        <v>23852.641638089255</v>
      </c>
      <c r="AB123" s="226">
        <f>IF(H123/N123/I123/'eTable 2. Prgm effect and costs'!$L$8/D123&gt;1,"&gt;100%",H123/N123/I123/'eTable 2. Prgm effect and costs'!$L$8/D123)</f>
        <v>0.38653027357817038</v>
      </c>
      <c r="AC123" s="223">
        <f t="shared" si="42"/>
        <v>0.1748589332853627</v>
      </c>
      <c r="AD123" s="227">
        <f>H123/N123/D123/('eTable 2. Prgm effect and costs'!$J$8)/('eTable 2. Prgm effect and costs'!M$8)*$C$145</f>
        <v>2.4447201665107205</v>
      </c>
    </row>
    <row r="124" spans="1:30" x14ac:dyDescent="0.2">
      <c r="A124" s="519"/>
      <c r="B124" s="193" t="s">
        <v>21</v>
      </c>
      <c r="C124" s="238">
        <f>'eTable1. Data inputs'!AC23</f>
        <v>4.3089700780431288</v>
      </c>
      <c r="D124" s="239">
        <f>'eTable1. Data inputs'!AH23</f>
        <v>1046.741698258516</v>
      </c>
      <c r="E124" s="240">
        <f>'eTable1. Data inputs'!Q23</f>
        <v>9429.0800537698633</v>
      </c>
      <c r="F124" s="240">
        <f>'eTable1. Data inputs'!R23</f>
        <v>9429.0800537698633</v>
      </c>
      <c r="G124" s="225">
        <f t="shared" si="30"/>
        <v>9869811.268498566</v>
      </c>
      <c r="H124" s="225">
        <f t="shared" si="31"/>
        <v>9869811.268498566</v>
      </c>
      <c r="I124" s="241">
        <f>'eTable1. Data inputs'!AA23</f>
        <v>0.11882329091270737</v>
      </c>
      <c r="J124" s="200">
        <f t="shared" si="32"/>
        <v>124.37729332263299</v>
      </c>
      <c r="K124" s="200">
        <f>J124*'eTable 2. Prgm effect and costs'!$L$8</f>
        <v>56.265918407857761</v>
      </c>
      <c r="L124" s="200">
        <f t="shared" si="33"/>
        <v>68.11137491477524</v>
      </c>
      <c r="M124" s="240">
        <f>'eTable1. Data inputs'!T23</f>
        <v>72438.080047752272</v>
      </c>
      <c r="N124" s="240">
        <f>'eTable1. Data inputs'!U23</f>
        <v>259296.01936202327</v>
      </c>
      <c r="O124" s="240">
        <f t="shared" si="34"/>
        <v>4933857.2282389551</v>
      </c>
      <c r="P124" s="240">
        <f t="shared" ref="P124:P163" si="43">L124*N124</f>
        <v>17661008.388675585</v>
      </c>
      <c r="Q124" s="225">
        <f t="shared" si="35"/>
        <v>4935954.0402596109</v>
      </c>
      <c r="R124" s="225">
        <f t="shared" si="35"/>
        <v>-7791197.1201770194</v>
      </c>
      <c r="S124" s="225">
        <f t="shared" si="36"/>
        <v>72468.86509684693</v>
      </c>
      <c r="T124" s="225">
        <f t="shared" si="37"/>
        <v>-114389.07421742404</v>
      </c>
      <c r="U124" s="242">
        <f t="shared" si="38"/>
        <v>0.49989377648854605</v>
      </c>
      <c r="V124" s="243">
        <f t="shared" si="38"/>
        <v>1.789396768410775</v>
      </c>
      <c r="W124" s="222">
        <f t="shared" si="39"/>
        <v>4713.5384368918394</v>
      </c>
      <c r="X124" s="223" t="str">
        <f>IF(G124/M124/I124/'eTable 2. Prgm effect and costs'!$L$8/D124&gt;1,"&gt;100%",G124/M124/I124/'eTable 2. Prgm effect and costs'!$L$8/D124)</f>
        <v>&gt;100%</v>
      </c>
      <c r="Y124" s="223" t="str">
        <f t="shared" si="40"/>
        <v>&gt;100%</v>
      </c>
      <c r="Z124" s="224">
        <f>G124/M124/D124/('eTable 2. Prgm effect and costs'!$J$8)/('eTable 2. Prgm effect and costs'!$M$8)*$C$145</f>
        <v>8.6197714008585162</v>
      </c>
      <c r="AA124" s="225">
        <f t="shared" si="41"/>
        <v>16872.365377302289</v>
      </c>
      <c r="AB124" s="226">
        <f>IF(H124/N124/I124/'eTable 2. Prgm effect and costs'!$L$8/D124&gt;1,"&gt;100%",H124/N124/I124/'eTable 2. Prgm effect and costs'!$L$8/D124)</f>
        <v>0.6764996657865795</v>
      </c>
      <c r="AC124" s="223">
        <f t="shared" si="42"/>
        <v>0.30603556309392871</v>
      </c>
      <c r="AD124" s="227">
        <f>H124/N124/D124/('eTable 2. Prgm effect and costs'!$J$8)/('eTable 2. Prgm effect and costs'!M$8)*$C$145</f>
        <v>2.4080573711274074</v>
      </c>
    </row>
    <row r="125" spans="1:30" x14ac:dyDescent="0.2">
      <c r="A125" s="519"/>
      <c r="B125" s="193" t="s">
        <v>22</v>
      </c>
      <c r="C125" s="238">
        <f>'eTable1. Data inputs'!AC24</f>
        <v>3.9132172770646663</v>
      </c>
      <c r="D125" s="239">
        <f>'eTable1. Data inputs'!AH24</f>
        <v>1710</v>
      </c>
      <c r="E125" s="240">
        <f>'eTable1. Data inputs'!Q24</f>
        <v>7677.0691276786592</v>
      </c>
      <c r="F125" s="240">
        <f>'eTable1. Data inputs'!R24</f>
        <v>7677.0691276786592</v>
      </c>
      <c r="G125" s="225">
        <f t="shared" si="30"/>
        <v>13127788.208330506</v>
      </c>
      <c r="H125" s="225">
        <f t="shared" si="31"/>
        <v>13127788.208330506</v>
      </c>
      <c r="I125" s="241">
        <f>'eTable1. Data inputs'!AA24</f>
        <v>0.10791009138973962</v>
      </c>
      <c r="J125" s="200">
        <f t="shared" si="32"/>
        <v>184.52625627645475</v>
      </c>
      <c r="K125" s="200">
        <f>J125*'eTable 2. Prgm effect and costs'!$L$8</f>
        <v>83.476163553634265</v>
      </c>
      <c r="L125" s="200">
        <f t="shared" si="33"/>
        <v>101.05009272282048</v>
      </c>
      <c r="M125" s="240">
        <f>'eTable1. Data inputs'!T24</f>
        <v>56427.286861467575</v>
      </c>
      <c r="N125" s="240">
        <f>'eTable1. Data inputs'!U24</f>
        <v>205287.38896030362</v>
      </c>
      <c r="O125" s="240">
        <f t="shared" si="34"/>
        <v>5701982.5694484888</v>
      </c>
      <c r="P125" s="240">
        <f t="shared" si="43"/>
        <v>20744309.689264394</v>
      </c>
      <c r="Q125" s="225">
        <f t="shared" si="35"/>
        <v>7425805.6388820177</v>
      </c>
      <c r="R125" s="225">
        <f t="shared" si="35"/>
        <v>-7616521.4809338879</v>
      </c>
      <c r="S125" s="225">
        <f t="shared" si="36"/>
        <v>73486.38124708047</v>
      </c>
      <c r="T125" s="225">
        <f t="shared" si="37"/>
        <v>-75373.72085175557</v>
      </c>
      <c r="U125" s="242">
        <f t="shared" si="38"/>
        <v>0.43434449725736579</v>
      </c>
      <c r="V125" s="243">
        <f t="shared" si="38"/>
        <v>1.5801831473865999</v>
      </c>
      <c r="W125" s="222">
        <f t="shared" si="39"/>
        <v>3334.4927306716309</v>
      </c>
      <c r="X125" s="223" t="str">
        <f>IF(G125/M125/I125/'eTable 2. Prgm effect and costs'!$L$8/D125&gt;1,"&gt;100%",G125/M125/I125/'eTable 2. Prgm effect and costs'!$L$8/D125)</f>
        <v>&gt;100%</v>
      </c>
      <c r="Y125" s="223" t="str">
        <f t="shared" si="40"/>
        <v>&gt;100%</v>
      </c>
      <c r="Z125" s="224">
        <f>G125/M125/D125/('eTable 2. Prgm effect and costs'!$J$8)/('eTable 2. Prgm effect and costs'!$M$8)*$C$145</f>
        <v>9.0094781947840215</v>
      </c>
      <c r="AA125" s="225">
        <f t="shared" si="41"/>
        <v>12131.175256879762</v>
      </c>
      <c r="AB125" s="226">
        <f>IF(H125/N125/I125/'eTable 2. Prgm effect and costs'!$L$8/D125&gt;1,"&gt;100%",H125/N125/I125/'eTable 2. Prgm effect and costs'!$L$8/D125)</f>
        <v>0.76606709658403471</v>
      </c>
      <c r="AC125" s="223">
        <f t="shared" si="42"/>
        <v>0.34655416274039652</v>
      </c>
      <c r="AD125" s="227">
        <f>H125/N125/D125/('eTable 2. Prgm effect and costs'!$J$8)/('eTable 2. Prgm effect and costs'!M$8)*$C$145</f>
        <v>2.4764327372662942</v>
      </c>
    </row>
    <row r="126" spans="1:30" x14ac:dyDescent="0.2">
      <c r="A126" s="519"/>
      <c r="B126" s="193" t="s">
        <v>23</v>
      </c>
      <c r="C126" s="238">
        <f>'eTable1. Data inputs'!AC25</f>
        <v>9.8299643403729764</v>
      </c>
      <c r="D126" s="239">
        <f>'eTable1. Data inputs'!AH25</f>
        <v>15108</v>
      </c>
      <c r="E126" s="240">
        <f>'eTable1. Data inputs'!Q25</f>
        <v>8032.4498270429958</v>
      </c>
      <c r="F126" s="240">
        <f>'eTable1. Data inputs'!R25</f>
        <v>8032.4498270429958</v>
      </c>
      <c r="G126" s="225">
        <f t="shared" si="30"/>
        <v>121354251.98696558</v>
      </c>
      <c r="H126" s="225">
        <f t="shared" si="31"/>
        <v>121354251.98696558</v>
      </c>
      <c r="I126" s="241">
        <f>'eTable1. Data inputs'!AA25</f>
        <v>0.27106911659227056</v>
      </c>
      <c r="J126" s="200">
        <f t="shared" si="32"/>
        <v>4095.3122134760238</v>
      </c>
      <c r="K126" s="200">
        <f>J126*'eTable 2. Prgm effect and costs'!$L$8</f>
        <v>1852.6412394296292</v>
      </c>
      <c r="L126" s="200">
        <f t="shared" si="33"/>
        <v>2242.6709740463948</v>
      </c>
      <c r="M126" s="240">
        <f>'eTable1. Data inputs'!T25</f>
        <v>63180.465567103936</v>
      </c>
      <c r="N126" s="240">
        <f>'eTable1. Data inputs'!U25</f>
        <v>223128.41543414356</v>
      </c>
      <c r="O126" s="240">
        <f t="shared" si="34"/>
        <v>141692996.2540817</v>
      </c>
      <c r="P126" s="240">
        <f t="shared" si="43"/>
        <v>500403620.77911937</v>
      </c>
      <c r="Q126" s="225">
        <f t="shared" si="35"/>
        <v>-20338744.267116114</v>
      </c>
      <c r="R126" s="225">
        <f t="shared" si="35"/>
        <v>-379049368.79215378</v>
      </c>
      <c r="S126" s="225">
        <f t="shared" si="36"/>
        <v>-9068.9827007567819</v>
      </c>
      <c r="T126" s="225">
        <f t="shared" si="37"/>
        <v>-169016.93256779641</v>
      </c>
      <c r="U126" s="242">
        <f t="shared" si="38"/>
        <v>1.1675981181879038</v>
      </c>
      <c r="V126" s="243">
        <f t="shared" si="38"/>
        <v>4.1234947485224227</v>
      </c>
      <c r="W126" s="222">
        <f t="shared" si="39"/>
        <v>9378.673302494155</v>
      </c>
      <c r="X126" s="223" t="str">
        <f>IF(G126/M126/I126/'eTable 2. Prgm effect and costs'!$L$8/D126&gt;1,"&gt;100%",G126/M126/I126/'eTable 2. Prgm effect and costs'!$L$8/D126)</f>
        <v>&gt;100%</v>
      </c>
      <c r="Y126" s="223">
        <f t="shared" si="40"/>
        <v>0.46901330097118099</v>
      </c>
      <c r="Z126" s="224">
        <f>G126/M126/D126/('eTable 2. Prgm effect and costs'!$J$8)/('eTable 2. Prgm effect and costs'!$M$8)*$C$145</f>
        <v>8.4189621302481612</v>
      </c>
      <c r="AA126" s="225">
        <f t="shared" si="41"/>
        <v>33121.76467958164</v>
      </c>
      <c r="AB126" s="226">
        <f>IF(H126/N126/I126/'eTable 2. Prgm effect and costs'!$L$8/D126&gt;1,"&gt;100%",H126/N126/I126/'eTable 2. Prgm effect and costs'!$L$8/D126)</f>
        <v>0.29356805079556458</v>
      </c>
      <c r="AC126" s="223">
        <f t="shared" si="42"/>
        <v>0.13280459440751727</v>
      </c>
      <c r="AD126" s="227">
        <f>H126/N126/D126/('eTable 2. Prgm effect and costs'!$J$8)/('eTable 2. Prgm effect and costs'!M$8)*$C$145</f>
        <v>2.3838915628291661</v>
      </c>
    </row>
    <row r="127" spans="1:30" x14ac:dyDescent="0.2">
      <c r="A127" s="519"/>
      <c r="B127" s="193" t="s">
        <v>24</v>
      </c>
      <c r="C127" s="238">
        <f>'eTable1. Data inputs'!AC26</f>
        <v>13.716664344301831</v>
      </c>
      <c r="D127" s="239">
        <f>'eTable1. Data inputs'!AH26</f>
        <v>9411</v>
      </c>
      <c r="E127" s="240">
        <f>'eTable1. Data inputs'!Q26</f>
        <v>7394.2030737450305</v>
      </c>
      <c r="F127" s="240">
        <f>'eTable1. Data inputs'!R26</f>
        <v>7394.2030737450305</v>
      </c>
      <c r="G127" s="225">
        <f t="shared" si="30"/>
        <v>69586845.127014488</v>
      </c>
      <c r="H127" s="225">
        <f t="shared" si="31"/>
        <v>69586845.127014488</v>
      </c>
      <c r="I127" s="241">
        <f>'eTable1. Data inputs'!AA26</f>
        <v>0.37824797299941326</v>
      </c>
      <c r="J127" s="200">
        <f t="shared" si="32"/>
        <v>3559.6916738974783</v>
      </c>
      <c r="K127" s="200">
        <f>J127*'eTable 2. Prgm effect and costs'!$L$8</f>
        <v>1610.3367096202871</v>
      </c>
      <c r="L127" s="200">
        <f t="shared" si="33"/>
        <v>1949.3549642771911</v>
      </c>
      <c r="M127" s="240">
        <f>'eTable1. Data inputs'!T26</f>
        <v>55875.324357740494</v>
      </c>
      <c r="N127" s="240">
        <f>'eTable1. Data inputs'!U26</f>
        <v>199493.37713964912</v>
      </c>
      <c r="O127" s="240">
        <f t="shared" si="34"/>
        <v>108920840.91735969</v>
      </c>
      <c r="P127" s="240">
        <f t="shared" si="43"/>
        <v>388883405.06759691</v>
      </c>
      <c r="Q127" s="225">
        <f t="shared" si="35"/>
        <v>-39333995.790345207</v>
      </c>
      <c r="R127" s="225">
        <f t="shared" si="35"/>
        <v>-319296559.94058239</v>
      </c>
      <c r="S127" s="225">
        <f t="shared" si="36"/>
        <v>-20177.954508623836</v>
      </c>
      <c r="T127" s="225">
        <f t="shared" si="37"/>
        <v>-163796.00729053243</v>
      </c>
      <c r="U127" s="242">
        <f t="shared" si="38"/>
        <v>1.5652504538544636</v>
      </c>
      <c r="V127" s="243">
        <f t="shared" si="38"/>
        <v>5.588461502425945</v>
      </c>
      <c r="W127" s="222">
        <f t="shared" si="39"/>
        <v>11573.77971707148</v>
      </c>
      <c r="X127" s="223">
        <f>IF(G127/M127/I127/'eTable 2. Prgm effect and costs'!$L$8/D127&gt;1,"&gt;100%",G127/M127/I127/'eTable 2. Prgm effect and costs'!$L$8/D127)</f>
        <v>0.77337547662645745</v>
      </c>
      <c r="Y127" s="223">
        <f t="shared" si="40"/>
        <v>0.34986033466434968</v>
      </c>
      <c r="Z127" s="224">
        <f>G127/M127/D127/('eTable 2. Prgm effect and costs'!$J$8)/('eTable 2. Prgm effect and costs'!$M$8)*$C$145</f>
        <v>8.7632393336952852</v>
      </c>
      <c r="AA127" s="225">
        <f t="shared" si="41"/>
        <v>41322.219218743696</v>
      </c>
      <c r="AB127" s="226">
        <f>IF(H127/N127/I127/'eTable 2. Prgm effect and costs'!$L$8/D127&gt;1,"&gt;100%",H127/N127/I127/'eTable 2. Prgm effect and costs'!$L$8/D127)</f>
        <v>0.21661173030609343</v>
      </c>
      <c r="AC127" s="223">
        <f t="shared" si="42"/>
        <v>9.7991020852756516E-2</v>
      </c>
      <c r="AD127" s="227">
        <f>H127/N127/D127/('eTable 2. Prgm effect and costs'!$J$8)/('eTable 2. Prgm effect and costs'!M$8)*$C$145</f>
        <v>2.4544616328389202</v>
      </c>
    </row>
    <row r="128" spans="1:30" x14ac:dyDescent="0.2">
      <c r="A128" s="519"/>
      <c r="B128" s="193" t="s">
        <v>25</v>
      </c>
      <c r="C128" s="238">
        <f>'eTable1. Data inputs'!AC27</f>
        <v>15.669196941571643</v>
      </c>
      <c r="D128" s="239">
        <f>'eTable1. Data inputs'!AH27</f>
        <v>3418</v>
      </c>
      <c r="E128" s="240">
        <f>'eTable1. Data inputs'!Q27</f>
        <v>7085.0912650617756</v>
      </c>
      <c r="F128" s="240">
        <f>'eTable1. Data inputs'!R27</f>
        <v>7085.0912650617756</v>
      </c>
      <c r="G128" s="225">
        <f t="shared" si="30"/>
        <v>24216841.943981148</v>
      </c>
      <c r="H128" s="225">
        <f t="shared" si="31"/>
        <v>24216841.943981148</v>
      </c>
      <c r="I128" s="241">
        <f>'eTable1. Data inputs'!AA27</f>
        <v>0.43209061860146819</v>
      </c>
      <c r="J128" s="200">
        <f t="shared" si="32"/>
        <v>1476.8857343798184</v>
      </c>
      <c r="K128" s="200">
        <f>J128*'eTable 2. Prgm effect and costs'!$L$8</f>
        <v>668.1149750765843</v>
      </c>
      <c r="L128" s="200">
        <f t="shared" si="33"/>
        <v>808.77075930323406</v>
      </c>
      <c r="M128" s="240">
        <f>'eTable1. Data inputs'!T27</f>
        <v>55597.593765432641</v>
      </c>
      <c r="N128" s="240">
        <f>'eTable1. Data inputs'!U27</f>
        <v>199067.91968582</v>
      </c>
      <c r="O128" s="240">
        <f t="shared" si="34"/>
        <v>44965708.125101708</v>
      </c>
      <c r="P128" s="240">
        <f t="shared" si="43"/>
        <v>161000312.55721587</v>
      </c>
      <c r="Q128" s="225">
        <f t="shared" si="35"/>
        <v>-20748866.18112056</v>
      </c>
      <c r="R128" s="225">
        <f t="shared" si="35"/>
        <v>-136783470.61323473</v>
      </c>
      <c r="S128" s="225">
        <f t="shared" si="36"/>
        <v>-25654.817440477153</v>
      </c>
      <c r="T128" s="225">
        <f t="shared" si="37"/>
        <v>-169125.14336086455</v>
      </c>
      <c r="U128" s="242">
        <f t="shared" ref="U128:V163" si="44">O128/G128</f>
        <v>1.8567948797418434</v>
      </c>
      <c r="V128" s="243">
        <f t="shared" si="44"/>
        <v>6.6482786207072255</v>
      </c>
      <c r="W128" s="222">
        <f t="shared" si="39"/>
        <v>13155.561183470365</v>
      </c>
      <c r="X128" s="223">
        <f>IF(G128/M128/I128/'eTable 2. Prgm effect and costs'!$L$8/D128&gt;1,"&gt;100%",G128/M128/I128/'eTable 2. Prgm effect and costs'!$L$8/D128)</f>
        <v>0.65194401869407248</v>
      </c>
      <c r="Y128" s="223">
        <f t="shared" si="40"/>
        <v>0.29492705607588982</v>
      </c>
      <c r="Z128" s="224">
        <f>G128/M128/D128/('eTable 2. Prgm effect and costs'!$J$8)/('eTable 2. Prgm effect and costs'!$M$8)*$C$145</f>
        <v>8.438841097919326</v>
      </c>
      <c r="AA128" s="225">
        <f t="shared" si="41"/>
        <v>47103.660783269712</v>
      </c>
      <c r="AB128" s="226">
        <f>IF(H128/N128/I128/'eTable 2. Prgm effect and costs'!$L$8/D128&gt;1,"&gt;100%",H128/N128/I128/'eTable 2. Prgm effect and costs'!$L$8/D128)</f>
        <v>0.1820811648926805</v>
      </c>
      <c r="AC128" s="223">
        <f t="shared" si="42"/>
        <v>8.2370050784783988E-2</v>
      </c>
      <c r="AD128" s="227">
        <f>H128/N128/D128/('eTable 2. Prgm effect and costs'!$J$8)/('eTable 2. Prgm effect and costs'!M$8)*$C$145</f>
        <v>2.3568803047404172</v>
      </c>
    </row>
    <row r="129" spans="1:30" x14ac:dyDescent="0.2">
      <c r="A129" s="519"/>
      <c r="B129" s="193" t="s">
        <v>26</v>
      </c>
      <c r="C129" s="238">
        <f>'eTable1. Data inputs'!AC28</f>
        <v>2.8490854753263397</v>
      </c>
      <c r="D129" s="239">
        <f>'eTable1. Data inputs'!AH28</f>
        <v>3195</v>
      </c>
      <c r="E129" s="240">
        <f>'eTable1. Data inputs'!Q28</f>
        <v>7186.7952691484561</v>
      </c>
      <c r="F129" s="240">
        <f>'eTable1. Data inputs'!R28</f>
        <v>7186.7952691484561</v>
      </c>
      <c r="G129" s="225">
        <f t="shared" si="30"/>
        <v>22961810.884929318</v>
      </c>
      <c r="H129" s="225">
        <f t="shared" si="31"/>
        <v>22961810.884929318</v>
      </c>
      <c r="I129" s="241">
        <f>'eTable1. Data inputs'!AA28</f>
        <v>7.856580717395327E-2</v>
      </c>
      <c r="J129" s="200">
        <f t="shared" si="32"/>
        <v>251.01775392078071</v>
      </c>
      <c r="K129" s="200">
        <f>J129*'eTable 2. Prgm effect and costs'!$L$8</f>
        <v>113.55565058321028</v>
      </c>
      <c r="L129" s="200">
        <f t="shared" si="33"/>
        <v>137.46210333757043</v>
      </c>
      <c r="M129" s="240">
        <f>'eTable1. Data inputs'!T28</f>
        <v>54621.239505015401</v>
      </c>
      <c r="N129" s="240">
        <f>'eTable1. Data inputs'!U28</f>
        <v>199712.33121897065</v>
      </c>
      <c r="O129" s="240">
        <f t="shared" si="34"/>
        <v>7508350.4692646107</v>
      </c>
      <c r="P129" s="240">
        <f t="shared" si="43"/>
        <v>27452877.111809235</v>
      </c>
      <c r="Q129" s="225">
        <f t="shared" si="35"/>
        <v>15453460.415664706</v>
      </c>
      <c r="R129" s="225">
        <f t="shared" si="35"/>
        <v>-4491066.2268799171</v>
      </c>
      <c r="S129" s="225">
        <f t="shared" si="36"/>
        <v>112419.78727558904</v>
      </c>
      <c r="T129" s="225">
        <f t="shared" si="37"/>
        <v>-32671.304438366195</v>
      </c>
      <c r="U129" s="242">
        <f t="shared" si="44"/>
        <v>0.32699295830332864</v>
      </c>
      <c r="V129" s="243">
        <f t="shared" si="44"/>
        <v>1.1955885034236375</v>
      </c>
      <c r="W129" s="222">
        <f t="shared" si="39"/>
        <v>2350.031445779221</v>
      </c>
      <c r="X129" s="223" t="str">
        <f>IF(G129/M129/I129/'eTable 2. Prgm effect and costs'!$L$8/D129&gt;1,"&gt;100%",G129/M129/I129/'eTable 2. Prgm effect and costs'!$L$8/D129)</f>
        <v>&gt;100%</v>
      </c>
      <c r="Y129" s="223" t="str">
        <f t="shared" si="40"/>
        <v>&gt;100%</v>
      </c>
      <c r="Z129" s="224">
        <f>G129/M129/D129/('eTable 2. Prgm effect and costs'!$J$8)/('eTable 2. Prgm effect and costs'!$M$8)*$C$145</f>
        <v>8.712987246298562</v>
      </c>
      <c r="AA129" s="225">
        <f t="shared" si="41"/>
        <v>8592.4498002532819</v>
      </c>
      <c r="AB129" s="226" t="str">
        <f>IF(H129/N129/I129/'eTable 2. Prgm effect and costs'!$L$8/D129&gt;1,"&gt;100%",H129/N129/I129/'eTable 2. Prgm effect and costs'!$L$8/D129)</f>
        <v>&gt;100%</v>
      </c>
      <c r="AC129" s="223">
        <f t="shared" si="42"/>
        <v>0.45803304903895331</v>
      </c>
      <c r="AD129" s="227">
        <f>H129/N129/D129/('eTable 2. Prgm effect and costs'!$J$8)/('eTable 2. Prgm effect and costs'!M$8)*$C$145</f>
        <v>2.38299838712719</v>
      </c>
    </row>
    <row r="130" spans="1:30" x14ac:dyDescent="0.2">
      <c r="A130" s="519"/>
      <c r="B130" s="193" t="s">
        <v>27</v>
      </c>
      <c r="C130" s="238">
        <f>'eTable1. Data inputs'!AC29</f>
        <v>19.728719018859884</v>
      </c>
      <c r="D130" s="239">
        <f>'eTable1. Data inputs'!AH29</f>
        <v>6227</v>
      </c>
      <c r="E130" s="240">
        <f>'eTable1. Data inputs'!Q29</f>
        <v>7094.704310732448</v>
      </c>
      <c r="F130" s="240">
        <f>'eTable1. Data inputs'!R29</f>
        <v>7094.704310732448</v>
      </c>
      <c r="G130" s="225">
        <f t="shared" si="30"/>
        <v>44178723.742930956</v>
      </c>
      <c r="H130" s="225">
        <f t="shared" si="31"/>
        <v>44178723.742930956</v>
      </c>
      <c r="I130" s="241">
        <f>'eTable1. Data inputs'!AA29</f>
        <v>0.54403518169187615</v>
      </c>
      <c r="J130" s="200">
        <f t="shared" si="32"/>
        <v>3387.7070763953129</v>
      </c>
      <c r="K130" s="200">
        <f>J130*'eTable 2. Prgm effect and costs'!$L$8</f>
        <v>1532.5341536074029</v>
      </c>
      <c r="L130" s="200">
        <f t="shared" si="33"/>
        <v>1855.17292278791</v>
      </c>
      <c r="M130" s="240">
        <f>'eTable1. Data inputs'!T29</f>
        <v>54054.316328501794</v>
      </c>
      <c r="N130" s="240">
        <f>'eTable1. Data inputs'!U29</f>
        <v>192753.20437989873</v>
      </c>
      <c r="O130" s="240">
        <f t="shared" si="34"/>
        <v>100280104.01244892</v>
      </c>
      <c r="P130" s="240">
        <f t="shared" si="43"/>
        <v>357590525.54619211</v>
      </c>
      <c r="Q130" s="225">
        <f t="shared" si="35"/>
        <v>-56101380.269517966</v>
      </c>
      <c r="R130" s="225">
        <f t="shared" si="35"/>
        <v>-313411801.80326116</v>
      </c>
      <c r="S130" s="225">
        <f t="shared" si="36"/>
        <v>-30240.512666177845</v>
      </c>
      <c r="T130" s="225">
        <f t="shared" si="37"/>
        <v>-168939.40071757478</v>
      </c>
      <c r="U130" s="242">
        <f t="shared" si="44"/>
        <v>2.2698732674117768</v>
      </c>
      <c r="V130" s="243">
        <f t="shared" si="44"/>
        <v>8.0941796242678965</v>
      </c>
      <c r="W130" s="222">
        <f t="shared" si="39"/>
        <v>16104.079655122679</v>
      </c>
      <c r="X130" s="223">
        <f>IF(G130/M130/I130/'eTable 2. Prgm effect and costs'!$L$8/D130&gt;1,"&gt;100%",G130/M130/I130/'eTable 2. Prgm effect and costs'!$L$8/D130)</f>
        <v>0.5333012786082888</v>
      </c>
      <c r="Y130" s="223">
        <f t="shared" si="40"/>
        <v>0.24125534032279719</v>
      </c>
      <c r="Z130" s="224">
        <f>G130/M130/D130/('eTable 2. Prgm effect and costs'!$J$8)/('eTable 2. Prgm effect and costs'!$M$8)*$C$145</f>
        <v>8.6915508905726551</v>
      </c>
      <c r="AA130" s="225">
        <f t="shared" si="41"/>
        <v>57425.811072136195</v>
      </c>
      <c r="AB130" s="226">
        <f>IF(H130/N130/I130/'eTable 2. Prgm effect and costs'!$L$8/D130&gt;1,"&gt;100%",H130/N130/I130/'eTable 2. Prgm effect and costs'!$L$8/D130)</f>
        <v>0.14955515839555689</v>
      </c>
      <c r="AC130" s="223">
        <f t="shared" si="42"/>
        <v>6.7655904988466187E-2</v>
      </c>
      <c r="AD130" s="227">
        <f>H130/N130/D130/('eTable 2. Prgm effect and costs'!$J$8)/('eTable 2. Prgm effect and costs'!M$8)*$C$145</f>
        <v>2.4373957503623243</v>
      </c>
    </row>
    <row r="131" spans="1:30" x14ac:dyDescent="0.2">
      <c r="A131" s="519"/>
      <c r="B131" s="193" t="s">
        <v>28</v>
      </c>
      <c r="C131" s="238">
        <f>'eTable1. Data inputs'!AC30</f>
        <v>9.091995467929129</v>
      </c>
      <c r="D131" s="239">
        <f>'eTable1. Data inputs'!AH30</f>
        <v>10803</v>
      </c>
      <c r="E131" s="240">
        <f>'eTable1. Data inputs'!Q30</f>
        <v>7110.8559758739812</v>
      </c>
      <c r="F131" s="240">
        <f>'eTable1. Data inputs'!R30</f>
        <v>7110.8559758739812</v>
      </c>
      <c r="G131" s="225">
        <f t="shared" si="30"/>
        <v>76818577.107366621</v>
      </c>
      <c r="H131" s="225">
        <f t="shared" si="31"/>
        <v>76818577.107366621</v>
      </c>
      <c r="I131" s="241">
        <f>'eTable1. Data inputs'!AA30</f>
        <v>0.25071903561543984</v>
      </c>
      <c r="J131" s="200">
        <f t="shared" si="32"/>
        <v>2708.5177417535965</v>
      </c>
      <c r="K131" s="200">
        <f>J131*'eTable 2. Prgm effect and costs'!$L$8</f>
        <v>1225.2818355551981</v>
      </c>
      <c r="L131" s="200">
        <f t="shared" si="33"/>
        <v>1483.2359061983984</v>
      </c>
      <c r="M131" s="240">
        <f>'eTable1. Data inputs'!T30</f>
        <v>47119.959323058647</v>
      </c>
      <c r="N131" s="240">
        <f>'eTable1. Data inputs'!U30</f>
        <v>179179.10340729155</v>
      </c>
      <c r="O131" s="240">
        <f t="shared" si="34"/>
        <v>69890015.566568568</v>
      </c>
      <c r="P131" s="240">
        <f t="shared" si="43"/>
        <v>265764879.81413063</v>
      </c>
      <c r="Q131" s="225">
        <f t="shared" si="35"/>
        <v>6928561.5407980531</v>
      </c>
      <c r="R131" s="225">
        <f t="shared" si="35"/>
        <v>-188946302.70676401</v>
      </c>
      <c r="S131" s="225">
        <f t="shared" si="36"/>
        <v>4671.2471777711162</v>
      </c>
      <c r="T131" s="225">
        <f t="shared" si="37"/>
        <v>-127387.8969064618</v>
      </c>
      <c r="U131" s="242">
        <f t="shared" si="44"/>
        <v>0.9098061718701943</v>
      </c>
      <c r="V131" s="243">
        <f t="shared" si="44"/>
        <v>3.4596433547926879</v>
      </c>
      <c r="W131" s="222">
        <f t="shared" si="39"/>
        <v>6469.5006541302018</v>
      </c>
      <c r="X131" s="223" t="str">
        <f>IF(G131/M131/I131/'eTable 2. Prgm effect and costs'!$L$8/D131&gt;1,"&gt;100%",G131/M131/I131/'eTable 2. Prgm effect and costs'!$L$8/D131)</f>
        <v>&gt;100%</v>
      </c>
      <c r="Y131" s="223">
        <f t="shared" si="40"/>
        <v>0.60190737824229534</v>
      </c>
      <c r="Z131" s="224">
        <f>G131/M131/D131/('eTable 2. Prgm effect and costs'!$J$8)/('eTable 2. Prgm effect and costs'!$M$8)*$C$145</f>
        <v>9.9933323701680923</v>
      </c>
      <c r="AA131" s="225">
        <f t="shared" si="41"/>
        <v>24601.025623820293</v>
      </c>
      <c r="AB131" s="226">
        <f>IF(H131/N131/I131/'eTable 2. Prgm effect and costs'!$L$8/D131&gt;1,"&gt;100%",H131/N131/I131/'eTable 2. Prgm effect and costs'!$L$8/D131)</f>
        <v>0.34989916348241989</v>
      </c>
      <c r="AC131" s="223">
        <f t="shared" si="42"/>
        <v>0.15828771681347562</v>
      </c>
      <c r="AD131" s="227">
        <f>H131/N131/D131/('eTable 2. Prgm effect and costs'!$J$8)/('eTable 2. Prgm effect and costs'!M$8)*$C$145</f>
        <v>2.6280152418988134</v>
      </c>
    </row>
    <row r="132" spans="1:30" x14ac:dyDescent="0.2">
      <c r="A132" s="519"/>
      <c r="B132" s="193" t="s">
        <v>29</v>
      </c>
      <c r="C132" s="238">
        <f>'eTable1. Data inputs'!AC31</f>
        <v>14.620554509407677</v>
      </c>
      <c r="D132" s="239">
        <f>'eTable1. Data inputs'!AH31</f>
        <v>951.03467312944247</v>
      </c>
      <c r="E132" s="240">
        <f>'eTable1. Data inputs'!Q31</f>
        <v>7515.085766162395</v>
      </c>
      <c r="F132" s="240">
        <f>'eTable1. Data inputs'!R31</f>
        <v>7515.085766162395</v>
      </c>
      <c r="G132" s="225">
        <f t="shared" si="30"/>
        <v>7147107.1351619791</v>
      </c>
      <c r="H132" s="225">
        <f t="shared" si="31"/>
        <v>7147107.1351619791</v>
      </c>
      <c r="I132" s="241">
        <f>'eTable1. Data inputs'!AA31</f>
        <v>0.40317346612102789</v>
      </c>
      <c r="J132" s="200">
        <f t="shared" si="32"/>
        <v>383.4319455668761</v>
      </c>
      <c r="K132" s="200">
        <f>J132*'eTable 2. Prgm effect and costs'!$L$8</f>
        <v>173.45730870882483</v>
      </c>
      <c r="L132" s="200">
        <f t="shared" si="33"/>
        <v>209.97463685805127</v>
      </c>
      <c r="M132" s="240">
        <f>'eTable1. Data inputs'!T31</f>
        <v>56875.0205654745</v>
      </c>
      <c r="N132" s="240">
        <f>'eTable1. Data inputs'!U31</f>
        <v>198856.44062742149</v>
      </c>
      <c r="O132" s="240">
        <f t="shared" si="34"/>
        <v>11942311.789529705</v>
      </c>
      <c r="P132" s="240">
        <f t="shared" si="43"/>
        <v>41754808.907627456</v>
      </c>
      <c r="Q132" s="225">
        <f t="shared" si="35"/>
        <v>-4795204.6543677263</v>
      </c>
      <c r="R132" s="225">
        <f t="shared" si="35"/>
        <v>-34607701.772465475</v>
      </c>
      <c r="S132" s="225">
        <f t="shared" si="36"/>
        <v>-22837.066067219435</v>
      </c>
      <c r="T132" s="225">
        <f t="shared" si="37"/>
        <v>-164818.48612916641</v>
      </c>
      <c r="U132" s="242">
        <f t="shared" si="44"/>
        <v>1.6709294493119486</v>
      </c>
      <c r="V132" s="243">
        <f t="shared" si="44"/>
        <v>5.8421971460598714</v>
      </c>
      <c r="W132" s="222">
        <f t="shared" si="39"/>
        <v>12557.178120785795</v>
      </c>
      <c r="X132" s="223">
        <f>IF(G132/M132/I132/'eTable 2. Prgm effect and costs'!$L$8/D132&gt;1,"&gt;100%",G132/M132/I132/'eTable 2. Prgm effect and costs'!$L$8/D132)</f>
        <v>0.72446285286787071</v>
      </c>
      <c r="Y132" s="223">
        <f t="shared" si="40"/>
        <v>0.32773319534498901</v>
      </c>
      <c r="Z132" s="224">
        <f>G132/M132/D132/('eTable 2. Prgm effect and costs'!$J$8)/('eTable 2. Prgm effect and costs'!$M$8)*$C$145</f>
        <v>8.7499532164138323</v>
      </c>
      <c r="AA132" s="225">
        <f t="shared" si="41"/>
        <v>43904.612615469101</v>
      </c>
      <c r="AB132" s="226">
        <f>IF(H132/N132/I132/'eTable 2. Prgm effect and costs'!$L$8/D132&gt;1,"&gt;100%",H132/N132/I132/'eTable 2. Prgm effect and costs'!$L$8/D132)</f>
        <v>0.20720394836485181</v>
      </c>
      <c r="AC132" s="223">
        <f t="shared" si="42"/>
        <v>9.3735119498385325E-2</v>
      </c>
      <c r="AD132" s="227">
        <f>H132/N132/D132/('eTable 2. Prgm effect and costs'!$J$8)/('eTable 2. Prgm effect and costs'!M$8)*$C$145</f>
        <v>2.5025780787401457</v>
      </c>
    </row>
    <row r="133" spans="1:30" x14ac:dyDescent="0.2">
      <c r="A133" s="519"/>
      <c r="B133" s="193" t="s">
        <v>30</v>
      </c>
      <c r="C133" s="238">
        <f>'eTable1. Data inputs'!AC32</f>
        <v>9.2203772046868693</v>
      </c>
      <c r="D133" s="239">
        <f>'eTable1. Data inputs'!AH32</f>
        <v>5021</v>
      </c>
      <c r="E133" s="240">
        <f>'eTable1. Data inputs'!Q32</f>
        <v>8806.584410352023</v>
      </c>
      <c r="F133" s="240">
        <f>'eTable1. Data inputs'!R32</f>
        <v>8806.584410352023</v>
      </c>
      <c r="G133" s="225">
        <f t="shared" si="30"/>
        <v>44217860.324377507</v>
      </c>
      <c r="H133" s="225">
        <f t="shared" si="31"/>
        <v>44217860.324377507</v>
      </c>
      <c r="I133" s="241">
        <f>'eTable1. Data inputs'!AA32</f>
        <v>0.25425926452823183</v>
      </c>
      <c r="J133" s="200">
        <f t="shared" si="32"/>
        <v>1276.6357671962521</v>
      </c>
      <c r="K133" s="200">
        <f>J133*'eTable 2. Prgm effect and costs'!$L$8</f>
        <v>577.52570420782808</v>
      </c>
      <c r="L133" s="200">
        <f t="shared" si="33"/>
        <v>699.11006298842403</v>
      </c>
      <c r="M133" s="240">
        <f>'eTable1. Data inputs'!T32</f>
        <v>69056.259765380761</v>
      </c>
      <c r="N133" s="240">
        <f>'eTable1. Data inputs'!U32</f>
        <v>241891.78218712425</v>
      </c>
      <c r="O133" s="240">
        <f t="shared" si="34"/>
        <v>48277926.114320315</v>
      </c>
      <c r="P133" s="240">
        <f t="shared" si="43"/>
        <v>169108979.08122259</v>
      </c>
      <c r="Q133" s="225">
        <f t="shared" si="35"/>
        <v>-4060065.7899428084</v>
      </c>
      <c r="R133" s="225">
        <f t="shared" si="35"/>
        <v>-124891118.75684509</v>
      </c>
      <c r="S133" s="225">
        <f t="shared" si="36"/>
        <v>-5807.4772555663176</v>
      </c>
      <c r="T133" s="225">
        <f t="shared" si="37"/>
        <v>-178642.99967730982</v>
      </c>
      <c r="U133" s="242">
        <f t="shared" si="44"/>
        <v>1.0918195896445146</v>
      </c>
      <c r="V133" s="243">
        <f t="shared" si="44"/>
        <v>3.8244496192411201</v>
      </c>
      <c r="W133" s="222">
        <f t="shared" si="39"/>
        <v>9615.201377080326</v>
      </c>
      <c r="X133" s="223" t="str">
        <f>IF(G133/M133/I133/'eTable 2. Prgm effect and costs'!$L$8/D133&gt;1,"&gt;100%",G133/M133/I133/'eTable 2. Prgm effect and costs'!$L$8/D133)</f>
        <v>&gt;100%</v>
      </c>
      <c r="Y133" s="223">
        <f t="shared" si="40"/>
        <v>0.5015655084530467</v>
      </c>
      <c r="Z133" s="224">
        <f>G133/M133/D133/('eTable 2. Prgm effect and costs'!$J$8)/('eTable 2. Prgm effect and costs'!$M$8)*$C$145</f>
        <v>8.4449640692826673</v>
      </c>
      <c r="AA133" s="225">
        <f t="shared" si="41"/>
        <v>33680.338394985578</v>
      </c>
      <c r="AB133" s="226">
        <f>IF(H133/N133/I133/'eTable 2. Prgm effect and costs'!$L$8/D133&gt;1,"&gt;100%",H133/N133/I133/'eTable 2. Prgm effect and costs'!$L$8/D133)</f>
        <v>0.31652301280142836</v>
      </c>
      <c r="AC133" s="223">
        <f t="shared" si="42"/>
        <v>0.14318898198159846</v>
      </c>
      <c r="AD133" s="227">
        <f>H133/N133/D133/('eTable 2. Prgm effect and costs'!$J$8)/('eTable 2. Prgm effect and costs'!M$8)*$C$145</f>
        <v>2.4109030377334291</v>
      </c>
    </row>
    <row r="134" spans="1:30" x14ac:dyDescent="0.2">
      <c r="A134" s="519"/>
      <c r="B134" s="193" t="s">
        <v>31</v>
      </c>
      <c r="C134" s="238">
        <f>'eTable1. Data inputs'!AC33</f>
        <v>14.567996177757244</v>
      </c>
      <c r="D134" s="239">
        <f>'eTable1. Data inputs'!AH33</f>
        <v>3883</v>
      </c>
      <c r="E134" s="240">
        <f>'eTable1. Data inputs'!Q33</f>
        <v>8739.8921099650706</v>
      </c>
      <c r="F134" s="240">
        <f>'eTable1. Data inputs'!R33</f>
        <v>8739.8921099650706</v>
      </c>
      <c r="G134" s="225">
        <f t="shared" si="30"/>
        <v>33937001.062994368</v>
      </c>
      <c r="H134" s="225">
        <f t="shared" si="31"/>
        <v>33937001.062994368</v>
      </c>
      <c r="I134" s="241">
        <f>'eTable1. Data inputs'!AA33</f>
        <v>0.40172412815430375</v>
      </c>
      <c r="J134" s="200">
        <f t="shared" si="32"/>
        <v>1559.8947896231614</v>
      </c>
      <c r="K134" s="200">
        <f>J134*'eTable 2. Prgm effect and costs'!$L$8</f>
        <v>705.66669054381089</v>
      </c>
      <c r="L134" s="200">
        <f t="shared" si="33"/>
        <v>854.2280990793505</v>
      </c>
      <c r="M134" s="240">
        <f>'eTable1. Data inputs'!T33</f>
        <v>67330.845508761049</v>
      </c>
      <c r="N134" s="240">
        <f>'eTable1. Data inputs'!U33</f>
        <v>235783.71922597603</v>
      </c>
      <c r="O134" s="240">
        <f t="shared" si="34"/>
        <v>57515900.168354377</v>
      </c>
      <c r="P134" s="240">
        <f t="shared" si="43"/>
        <v>201413078.2682648</v>
      </c>
      <c r="Q134" s="225">
        <f t="shared" si="35"/>
        <v>-23578899.105360009</v>
      </c>
      <c r="R134" s="225">
        <f t="shared" si="35"/>
        <v>-167476077.20527044</v>
      </c>
      <c r="S134" s="225">
        <f t="shared" si="36"/>
        <v>-27602.579604642262</v>
      </c>
      <c r="T134" s="225">
        <f t="shared" si="37"/>
        <v>-196055.45332185723</v>
      </c>
      <c r="U134" s="242">
        <f t="shared" si="44"/>
        <v>1.6947844054220496</v>
      </c>
      <c r="V134" s="243">
        <f t="shared" si="44"/>
        <v>5.934910921987445</v>
      </c>
      <c r="W134" s="222">
        <f t="shared" si="39"/>
        <v>14812.232853040015</v>
      </c>
      <c r="X134" s="223">
        <f>IF(G134/M134/I134/'eTable 2. Prgm effect and costs'!$L$8/D134&gt;1,"&gt;100%",G134/M134/I134/'eTable 2. Prgm effect and costs'!$L$8/D134)</f>
        <v>0.71426566819749482</v>
      </c>
      <c r="Y134" s="223">
        <f t="shared" si="40"/>
        <v>0.32312018323219999</v>
      </c>
      <c r="Z134" s="224">
        <f>G134/M134/D134/('eTable 2. Prgm effect and costs'!$J$8)/('eTable 2. Prgm effect and costs'!$M$8)*$C$145</f>
        <v>8.5957813460818322</v>
      </c>
      <c r="AA134" s="225">
        <f t="shared" si="41"/>
        <v>51870.481140423588</v>
      </c>
      <c r="AB134" s="226">
        <f>IF(H134/N134/I134/'eTable 2. Prgm effect and costs'!$L$8/D134&gt;1,"&gt;100%",H134/N134/I134/'eTable 2. Prgm effect and costs'!$L$8/D134)</f>
        <v>0.20396705724845168</v>
      </c>
      <c r="AC134" s="223">
        <f t="shared" si="42"/>
        <v>9.2270811612394782E-2</v>
      </c>
      <c r="AD134" s="227">
        <f>H134/N134/D134/('eTable 2. Prgm effect and costs'!$J$8)/('eTable 2. Prgm effect and costs'!M$8)*$C$145</f>
        <v>2.4546276042301245</v>
      </c>
    </row>
    <row r="135" spans="1:30" x14ac:dyDescent="0.2">
      <c r="A135" s="519"/>
      <c r="B135" s="193" t="s">
        <v>32</v>
      </c>
      <c r="C135" s="238">
        <f>'eTable1. Data inputs'!AC34</f>
        <v>15.115795868610428</v>
      </c>
      <c r="D135" s="239">
        <f>'eTable1. Data inputs'!AH34</f>
        <v>11425</v>
      </c>
      <c r="E135" s="240">
        <f>'eTable1. Data inputs'!Q34</f>
        <v>7327.8168569849413</v>
      </c>
      <c r="F135" s="240">
        <f>'eTable1. Data inputs'!R34</f>
        <v>7327.8168569849413</v>
      </c>
      <c r="G135" s="225">
        <f t="shared" si="30"/>
        <v>83720307.591052949</v>
      </c>
      <c r="H135" s="225">
        <f t="shared" si="31"/>
        <v>83720307.591052949</v>
      </c>
      <c r="I135" s="241">
        <f>'eTable1. Data inputs'!AA34</f>
        <v>0.41683014208552599</v>
      </c>
      <c r="J135" s="200">
        <f t="shared" si="32"/>
        <v>4762.2843733271347</v>
      </c>
      <c r="K135" s="200">
        <f>J135*'eTable 2. Prgm effect and costs'!$L$8</f>
        <v>2154.3667403146555</v>
      </c>
      <c r="L135" s="200">
        <f t="shared" si="33"/>
        <v>2607.9176330124792</v>
      </c>
      <c r="M135" s="240">
        <f>'eTable1. Data inputs'!T34</f>
        <v>59919.975140260198</v>
      </c>
      <c r="N135" s="240">
        <f>'eTable1. Data inputs'!U34</f>
        <v>212634.54104960765</v>
      </c>
      <c r="O135" s="240">
        <f t="shared" si="34"/>
        <v>156266359.73795396</v>
      </c>
      <c r="P135" s="240">
        <f t="shared" si="43"/>
        <v>554533368.99078763</v>
      </c>
      <c r="Q135" s="225">
        <f t="shared" si="35"/>
        <v>-72546052.146901011</v>
      </c>
      <c r="R135" s="225">
        <f t="shared" si="35"/>
        <v>-470813061.39973468</v>
      </c>
      <c r="S135" s="225">
        <f t="shared" si="36"/>
        <v>-27817.616334416598</v>
      </c>
      <c r="T135" s="225">
        <f t="shared" si="37"/>
        <v>-180532.18224376405</v>
      </c>
      <c r="U135" s="242">
        <f t="shared" si="44"/>
        <v>1.8665287339992274</v>
      </c>
      <c r="V135" s="243">
        <f t="shared" si="44"/>
        <v>6.6236422792365577</v>
      </c>
      <c r="W135" s="222">
        <f t="shared" si="39"/>
        <v>13677.580721046299</v>
      </c>
      <c r="X135" s="223">
        <f>IF(G135/M135/I135/'eTable 2. Prgm effect and costs'!$L$8/D135&gt;1,"&gt;100%",G135/M135/I135/'eTable 2. Prgm effect and costs'!$L$8/D135)</f>
        <v>0.64854416315134822</v>
      </c>
      <c r="Y135" s="223">
        <f t="shared" si="40"/>
        <v>0.29338902618751456</v>
      </c>
      <c r="Z135" s="224">
        <f>G135/M135/D135/('eTable 2. Prgm effect and costs'!$J$8)/('eTable 2. Prgm effect and costs'!$M$8)*$C$145</f>
        <v>8.0983461938050638</v>
      </c>
      <c r="AA135" s="225">
        <f t="shared" si="41"/>
        <v>48536.8375484278</v>
      </c>
      <c r="AB135" s="226">
        <f>IF(H135/N135/I135/'eTable 2. Prgm effect and costs'!$L$8/D135&gt;1,"&gt;100%",H135/N135/I135/'eTable 2. Prgm effect and costs'!$L$8/D135)</f>
        <v>0.18275840764894086</v>
      </c>
      <c r="AC135" s="223">
        <f t="shared" si="42"/>
        <v>8.2676422507854161E-2</v>
      </c>
      <c r="AD135" s="227">
        <f>H135/N135/D135/('eTable 2. Prgm effect and costs'!$J$8)/('eTable 2. Prgm effect and costs'!M$8)*$C$145</f>
        <v>2.2820972557643437</v>
      </c>
    </row>
    <row r="136" spans="1:30" x14ac:dyDescent="0.2">
      <c r="A136" s="519"/>
      <c r="B136" s="193" t="s">
        <v>33</v>
      </c>
      <c r="C136" s="238">
        <f>'eTable1. Data inputs'!AC35</f>
        <v>3.2702400338985433</v>
      </c>
      <c r="D136" s="239">
        <f>'eTable1. Data inputs'!AH35</f>
        <v>3559</v>
      </c>
      <c r="E136" s="240">
        <f>'eTable1. Data inputs'!Q35</f>
        <v>7771.4255959681432</v>
      </c>
      <c r="F136" s="240">
        <f>'eTable1. Data inputs'!R35</f>
        <v>7771.4255959681432</v>
      </c>
      <c r="G136" s="225">
        <f t="shared" si="30"/>
        <v>27658503.696050622</v>
      </c>
      <c r="H136" s="225">
        <f t="shared" si="31"/>
        <v>27658503.696050622</v>
      </c>
      <c r="I136" s="241">
        <f>'eTable1. Data inputs'!AA35</f>
        <v>9.0179480447628982E-2</v>
      </c>
      <c r="J136" s="200">
        <f t="shared" si="32"/>
        <v>320.94877091311156</v>
      </c>
      <c r="K136" s="200">
        <f>J136*'eTable 2. Prgm effect and costs'!$L$8</f>
        <v>145.19111065116945</v>
      </c>
      <c r="L136" s="200">
        <f t="shared" si="33"/>
        <v>175.75766026194211</v>
      </c>
      <c r="M136" s="240">
        <f>'eTable1. Data inputs'!T35</f>
        <v>62973.186544823235</v>
      </c>
      <c r="N136" s="240">
        <f>'eTable1. Data inputs'!U35</f>
        <v>220419.9256365269</v>
      </c>
      <c r="O136" s="240">
        <f t="shared" si="34"/>
        <v>11068019.926356945</v>
      </c>
      <c r="P136" s="240">
        <f t="shared" si="43"/>
        <v>38740490.404987238</v>
      </c>
      <c r="Q136" s="225">
        <f t="shared" si="35"/>
        <v>16590483.769693676</v>
      </c>
      <c r="R136" s="225">
        <f t="shared" si="35"/>
        <v>-11081986.708936617</v>
      </c>
      <c r="S136" s="225">
        <f t="shared" si="36"/>
        <v>94394.086408341405</v>
      </c>
      <c r="T136" s="225">
        <f t="shared" si="37"/>
        <v>-63052.652683362263</v>
      </c>
      <c r="U136" s="242">
        <f t="shared" si="44"/>
        <v>0.40016698112043408</v>
      </c>
      <c r="V136" s="243">
        <f t="shared" si="44"/>
        <v>1.4006719535778438</v>
      </c>
      <c r="W136" s="222">
        <f t="shared" si="39"/>
        <v>3109.8679197406423</v>
      </c>
      <c r="X136" s="223" t="str">
        <f>IF(G136/M136/I136/'eTable 2. Prgm effect and costs'!$L$8/D136&gt;1,"&gt;100%",G136/M136/I136/'eTable 2. Prgm effect and costs'!$L$8/D136)</f>
        <v>&gt;100%</v>
      </c>
      <c r="Y136" s="223" t="str">
        <f t="shared" si="40"/>
        <v>&gt;100%</v>
      </c>
      <c r="Z136" s="224">
        <f>G136/M136/D136/('eTable 2. Prgm effect and costs'!$J$8)/('eTable 2. Prgm effect and costs'!$M$8)*$C$145</f>
        <v>8.1721885817319198</v>
      </c>
      <c r="AA136" s="225">
        <f t="shared" si="41"/>
        <v>10885.217871589559</v>
      </c>
      <c r="AB136" s="226">
        <f>IF(H136/N136/I136/'eTable 2. Prgm effect and costs'!$L$8/D136&gt;1,"&gt;100%",H136/N136/I136/'eTable 2. Prgm effect and costs'!$L$8/D136)</f>
        <v>0.86424684430735865</v>
      </c>
      <c r="AC136" s="223">
        <f t="shared" si="42"/>
        <v>0.39096881051999538</v>
      </c>
      <c r="AD136" s="227">
        <f>H136/N136/D136/('eTable 2. Prgm effect and costs'!$J$8)/('eTable 2. Prgm effect and costs'!M$8)*$C$145</f>
        <v>2.3347651286549422</v>
      </c>
    </row>
    <row r="137" spans="1:30" x14ac:dyDescent="0.2">
      <c r="A137" s="519"/>
      <c r="B137" s="193" t="s">
        <v>34</v>
      </c>
      <c r="C137" s="238">
        <f>'eTable1. Data inputs'!AC36</f>
        <v>10.055164408379349</v>
      </c>
      <c r="D137" s="239">
        <f>'eTable1. Data inputs'!AH36</f>
        <v>7085</v>
      </c>
      <c r="E137" s="240">
        <f>'eTable1. Data inputs'!Q36</f>
        <v>6749.5687533948731</v>
      </c>
      <c r="F137" s="240">
        <f>'eTable1. Data inputs'!R36</f>
        <v>6749.5687533948731</v>
      </c>
      <c r="G137" s="225">
        <f t="shared" si="30"/>
        <v>47820694.617802672</v>
      </c>
      <c r="H137" s="225">
        <f t="shared" si="31"/>
        <v>47820694.617802672</v>
      </c>
      <c r="I137" s="241">
        <f>'eTable1. Data inputs'!AA36</f>
        <v>0.27727918830537812</v>
      </c>
      <c r="J137" s="200">
        <f t="shared" si="32"/>
        <v>1964.5230491436039</v>
      </c>
      <c r="K137" s="200">
        <f>J137*'eTable 2. Prgm effect and costs'!$L$8</f>
        <v>888.71280794591576</v>
      </c>
      <c r="L137" s="200">
        <f t="shared" si="33"/>
        <v>1075.8102411976881</v>
      </c>
      <c r="M137" s="240">
        <f>'eTable1. Data inputs'!T36</f>
        <v>50601.640282149267</v>
      </c>
      <c r="N137" s="240">
        <f>'eTable1. Data inputs'!U36</f>
        <v>186187.77754068866</v>
      </c>
      <c r="O137" s="240">
        <f t="shared" si="34"/>
        <v>54437762.836937651</v>
      </c>
      <c r="P137" s="240">
        <f t="shared" si="43"/>
        <v>200302717.86410978</v>
      </c>
      <c r="Q137" s="225">
        <f t="shared" si="35"/>
        <v>-6617068.219134979</v>
      </c>
      <c r="R137" s="225">
        <f t="shared" si="35"/>
        <v>-152482023.2463071</v>
      </c>
      <c r="S137" s="225">
        <f t="shared" si="36"/>
        <v>-6150.7763783399823</v>
      </c>
      <c r="T137" s="225">
        <f t="shared" si="37"/>
        <v>-141736.91363687938</v>
      </c>
      <c r="U137" s="242">
        <f t="shared" si="44"/>
        <v>1.1383724822907859</v>
      </c>
      <c r="V137" s="243">
        <f t="shared" si="44"/>
        <v>4.188619999458167</v>
      </c>
      <c r="W137" s="222">
        <f t="shared" si="39"/>
        <v>7683.5233361944465</v>
      </c>
      <c r="X137" s="223" t="str">
        <f>IF(G137/M137/I137/'eTable 2. Prgm effect and costs'!$L$8/D137&gt;1,"&gt;100%",G137/M137/I137/'eTable 2. Prgm effect and costs'!$L$8/D137)</f>
        <v>&gt;100%</v>
      </c>
      <c r="Y137" s="223">
        <f t="shared" si="40"/>
        <v>0.48105436150130337</v>
      </c>
      <c r="Z137" s="224">
        <f>G137/M137/D137/('eTable 2. Prgm effect and costs'!$J$8)/('eTable 2. Prgm effect and costs'!$M$8)*$C$145</f>
        <v>8.8329299634377989</v>
      </c>
      <c r="AA137" s="225">
        <f t="shared" si="41"/>
        <v>28271.378668187692</v>
      </c>
      <c r="AB137" s="226">
        <f>IF(H137/N137/I137/'eTable 2. Prgm effect and costs'!$L$8/D137&gt;1,"&gt;100%",H137/N137/I137/'eTable 2. Prgm effect and costs'!$L$8/D137)</f>
        <v>0.28900361358778454</v>
      </c>
      <c r="AC137" s="223">
        <f t="shared" si="42"/>
        <v>0.1307397299563787</v>
      </c>
      <c r="AD137" s="227">
        <f>H137/N137/D137/('eTable 2. Prgm effect and costs'!$J$8)/('eTable 2. Prgm effect and costs'!M$8)*$C$145</f>
        <v>2.400591223285967</v>
      </c>
    </row>
    <row r="138" spans="1:30" x14ac:dyDescent="0.2">
      <c r="A138" s="519"/>
      <c r="B138" s="193" t="s">
        <v>35</v>
      </c>
      <c r="C138" s="238">
        <f>'eTable1. Data inputs'!AC37</f>
        <v>1.3071614848839332</v>
      </c>
      <c r="D138" s="239">
        <f>'eTable1. Data inputs'!AH37</f>
        <v>7520</v>
      </c>
      <c r="E138" s="240">
        <f>'eTable1. Data inputs'!Q37</f>
        <v>7190.4659664568444</v>
      </c>
      <c r="F138" s="240">
        <f>'eTable1. Data inputs'!R37</f>
        <v>7190.4659664568444</v>
      </c>
      <c r="G138" s="225">
        <f t="shared" si="30"/>
        <v>54072304.067755468</v>
      </c>
      <c r="H138" s="225">
        <f t="shared" si="31"/>
        <v>54072304.067755468</v>
      </c>
      <c r="I138" s="241">
        <f>'eTable1. Data inputs'!AA37</f>
        <v>3.6046021804539329E-2</v>
      </c>
      <c r="J138" s="200">
        <f t="shared" si="32"/>
        <v>271.06608397013576</v>
      </c>
      <c r="K138" s="200">
        <f>J138*'eTable 2. Prgm effect and costs'!$L$8</f>
        <v>122.62513322458518</v>
      </c>
      <c r="L138" s="200">
        <f t="shared" si="33"/>
        <v>148.44095074555059</v>
      </c>
      <c r="M138" s="240">
        <f>'eTable1. Data inputs'!T37</f>
        <v>52300.429660693764</v>
      </c>
      <c r="N138" s="240">
        <f>'eTable1. Data inputs'!U37</f>
        <v>198040.61944167479</v>
      </c>
      <c r="O138" s="240">
        <f t="shared" si="34"/>
        <v>7763525.5032341769</v>
      </c>
      <c r="P138" s="240">
        <f t="shared" si="43"/>
        <v>29397337.836159978</v>
      </c>
      <c r="Q138" s="225">
        <f t="shared" si="35"/>
        <v>46308778.56452129</v>
      </c>
      <c r="R138" s="225">
        <f t="shared" si="35"/>
        <v>24674966.23159549</v>
      </c>
      <c r="S138" s="225">
        <f t="shared" si="36"/>
        <v>311967.67692428268</v>
      </c>
      <c r="T138" s="225">
        <f t="shared" si="37"/>
        <v>166227.4871433017</v>
      </c>
      <c r="U138" s="242">
        <f t="shared" si="44"/>
        <v>0.14357674667434306</v>
      </c>
      <c r="V138" s="243">
        <f t="shared" si="44"/>
        <v>0.54366719419471288</v>
      </c>
      <c r="W138" s="222">
        <f t="shared" si="39"/>
        <v>1032.3837105364596</v>
      </c>
      <c r="X138" s="223" t="str">
        <f>IF(G138/M138/I138/'eTable 2. Prgm effect and costs'!$L$8/D138&gt;1,"&gt;100%",G138/M138/I138/'eTable 2. Prgm effect and costs'!$L$8/D138)</f>
        <v>&gt;100%</v>
      </c>
      <c r="Y138" s="223" t="str">
        <f t="shared" si="40"/>
        <v>&gt;100%</v>
      </c>
      <c r="Z138" s="224">
        <f>G138/M138/D138/('eTable 2. Prgm effect and costs'!$J$8)/('eTable 2. Prgm effect and costs'!$M$8)*$C$145</f>
        <v>9.104270121461953</v>
      </c>
      <c r="AA138" s="225">
        <f t="shared" si="41"/>
        <v>3909.2204569361675</v>
      </c>
      <c r="AB138" s="226" t="str">
        <f>IF(H138/N138/I138/'eTable 2. Prgm effect and costs'!$L$8/D138&gt;1,"&gt;100%",H138/N138/I138/'eTable 2. Prgm effect and costs'!$L$8/D138)</f>
        <v>&gt;100%</v>
      </c>
      <c r="AC138" s="223" t="str">
        <f t="shared" si="42"/>
        <v>&gt;100%</v>
      </c>
      <c r="AD138" s="227">
        <f>H138/N138/D138/('eTable 2. Prgm effect and costs'!$J$8)/('eTable 2. Prgm effect and costs'!M$8)*$C$145</f>
        <v>2.4043412934269806</v>
      </c>
    </row>
    <row r="139" spans="1:30" x14ac:dyDescent="0.2">
      <c r="A139" s="519"/>
      <c r="B139" s="193" t="s">
        <v>36</v>
      </c>
      <c r="C139" s="238">
        <f>'eTable1. Data inputs'!AC38</f>
        <v>6.3130354806880939</v>
      </c>
      <c r="D139" s="239">
        <f>'eTable1. Data inputs'!AH38</f>
        <v>1003</v>
      </c>
      <c r="E139" s="240">
        <f>'eTable1. Data inputs'!Q38</f>
        <v>7696.9904944789987</v>
      </c>
      <c r="F139" s="240">
        <f>'eTable1. Data inputs'!R38</f>
        <v>7696.9904944789987</v>
      </c>
      <c r="G139" s="225">
        <f t="shared" si="30"/>
        <v>7720081.4659624361</v>
      </c>
      <c r="H139" s="225">
        <f t="shared" si="31"/>
        <v>7720081.4659624361</v>
      </c>
      <c r="I139" s="241">
        <f>'eTable1. Data inputs'!AA38</f>
        <v>0.17408699477549183</v>
      </c>
      <c r="J139" s="200">
        <f t="shared" si="32"/>
        <v>174.6092557598183</v>
      </c>
      <c r="K139" s="200">
        <f>J139*'eTable 2. Prgm effect and costs'!$L$8</f>
        <v>78.98990141515587</v>
      </c>
      <c r="L139" s="200">
        <f t="shared" si="33"/>
        <v>95.619354344662426</v>
      </c>
      <c r="M139" s="240">
        <f>'eTable1. Data inputs'!T38</f>
        <v>56002.354836617174</v>
      </c>
      <c r="N139" s="240">
        <f>'eTable1. Data inputs'!U38</f>
        <v>206621.38876768315</v>
      </c>
      <c r="O139" s="240">
        <f t="shared" si="34"/>
        <v>5354909.0112580173</v>
      </c>
      <c r="P139" s="240">
        <f t="shared" si="43"/>
        <v>19757003.78776335</v>
      </c>
      <c r="Q139" s="225">
        <f t="shared" si="35"/>
        <v>2365172.4547044188</v>
      </c>
      <c r="R139" s="225">
        <f t="shared" si="35"/>
        <v>-12036922.321800914</v>
      </c>
      <c r="S139" s="225">
        <f t="shared" si="36"/>
        <v>24735.289951646126</v>
      </c>
      <c r="T139" s="225">
        <f t="shared" si="37"/>
        <v>-125883.74397941987</v>
      </c>
      <c r="U139" s="242">
        <f t="shared" si="44"/>
        <v>0.69363374400485545</v>
      </c>
      <c r="V139" s="243">
        <f t="shared" si="44"/>
        <v>2.5591703759696416</v>
      </c>
      <c r="W139" s="222">
        <f t="shared" si="39"/>
        <v>5338.8923342552516</v>
      </c>
      <c r="X139" s="223" t="str">
        <f>IF(G139/M139/I139/'eTable 2. Prgm effect and costs'!$L$8/D139&gt;1,"&gt;100%",G139/M139/I139/'eTable 2. Prgm effect and costs'!$L$8/D139)</f>
        <v>&gt;100%</v>
      </c>
      <c r="Y139" s="223">
        <f t="shared" si="40"/>
        <v>0.78949308961995135</v>
      </c>
      <c r="Z139" s="224">
        <f>G139/M139/D139/('eTable 2. Prgm effect and costs'!$J$8)/('eTable 2. Prgm effect and costs'!$M$8)*$C$145</f>
        <v>9.1013961406178385</v>
      </c>
      <c r="AA139" s="225">
        <f t="shared" si="41"/>
        <v>19697.91005759058</v>
      </c>
      <c r="AB139" s="226">
        <f>IF(H139/N139/I139/'eTable 2. Prgm effect and costs'!$L$8/D139&gt;1,"&gt;100%",H139/N139/I139/'eTable 2. Prgm effect and costs'!$L$8/D139)</f>
        <v>0.47301513301193138</v>
      </c>
      <c r="AC139" s="223">
        <f t="shared" si="42"/>
        <v>0.21398303636254032</v>
      </c>
      <c r="AD139" s="227">
        <f>H139/N139/D139/('eTable 2. Prgm effect and costs'!$J$8)/('eTable 2. Prgm effect and costs'!M$8)*$C$145</f>
        <v>2.4668289145446805</v>
      </c>
    </row>
    <row r="140" spans="1:30" x14ac:dyDescent="0.2">
      <c r="A140" s="519"/>
      <c r="B140" s="193" t="s">
        <v>37</v>
      </c>
      <c r="C140" s="238">
        <f>'eTable1. Data inputs'!AC39</f>
        <v>8.5991540827138273</v>
      </c>
      <c r="D140" s="239">
        <f>'eTable1. Data inputs'!AH39</f>
        <v>2004</v>
      </c>
      <c r="E140" s="240">
        <f>'eTable1. Data inputs'!Q39</f>
        <v>7413.678611299224</v>
      </c>
      <c r="F140" s="240">
        <f>'eTable1. Data inputs'!R39</f>
        <v>7413.678611299224</v>
      </c>
      <c r="G140" s="225">
        <f t="shared" si="30"/>
        <v>14857011.937043644</v>
      </c>
      <c r="H140" s="225">
        <f t="shared" si="31"/>
        <v>14857011.937043644</v>
      </c>
      <c r="I140" s="241">
        <f>'eTable1. Data inputs'!AA39</f>
        <v>0.23712854085019094</v>
      </c>
      <c r="J140" s="200">
        <f t="shared" si="32"/>
        <v>475.20559586378266</v>
      </c>
      <c r="K140" s="200">
        <f>J140*'eTable 2. Prgm effect and costs'!$L$8</f>
        <v>214.9739600336159</v>
      </c>
      <c r="L140" s="200">
        <f t="shared" si="33"/>
        <v>260.23163583016674</v>
      </c>
      <c r="M140" s="240">
        <f>'eTable1. Data inputs'!T39</f>
        <v>56405.342152439371</v>
      </c>
      <c r="N140" s="240">
        <f>'eTable1. Data inputs'!U39</f>
        <v>202962.19158772443</v>
      </c>
      <c r="O140" s="240">
        <f t="shared" si="34"/>
        <v>14678454.457889555</v>
      </c>
      <c r="P140" s="240">
        <f t="shared" si="43"/>
        <v>52817183.128549233</v>
      </c>
      <c r="Q140" s="225">
        <f t="shared" si="35"/>
        <v>178557.47915408947</v>
      </c>
      <c r="R140" s="225">
        <f t="shared" si="35"/>
        <v>-37960171.191505589</v>
      </c>
      <c r="S140" s="225">
        <f t="shared" si="36"/>
        <v>686.14824091034131</v>
      </c>
      <c r="T140" s="225">
        <f t="shared" si="37"/>
        <v>-145870.70119437471</v>
      </c>
      <c r="U140" s="242">
        <f t="shared" si="44"/>
        <v>0.98798160222858245</v>
      </c>
      <c r="V140" s="243">
        <f t="shared" si="44"/>
        <v>3.5550340372856413</v>
      </c>
      <c r="W140" s="222">
        <f t="shared" si="39"/>
        <v>7324.5780727991787</v>
      </c>
      <c r="X140" s="223" t="str">
        <f>IF(G140/M140/I140/'eTable 2. Prgm effect and costs'!$L$8/D140&gt;1,"&gt;100%",G140/M140/I140/'eTable 2. Prgm effect and costs'!$L$8/D140)</f>
        <v>&gt;100%</v>
      </c>
      <c r="Y140" s="223">
        <f t="shared" si="40"/>
        <v>0.55428061249702187</v>
      </c>
      <c r="Z140" s="224">
        <f>G140/M140/D140/('eTable 2. Prgm effect and costs'!$J$8)/('eTable 2. Prgm effect and costs'!$M$8)*$C$145</f>
        <v>8.7037593243809201</v>
      </c>
      <c r="AA140" s="225">
        <f t="shared" si="41"/>
        <v>26355.879804665285</v>
      </c>
      <c r="AB140" s="226">
        <f>IF(H140/N140/I140/'eTable 2. Prgm effect and costs'!$L$8/D140&gt;1,"&gt;100%",H140/N140/I140/'eTable 2. Prgm effect and costs'!$L$8/D140)</f>
        <v>0.34051047137476692</v>
      </c>
      <c r="AC140" s="223">
        <f t="shared" si="42"/>
        <v>0.154040451336204</v>
      </c>
      <c r="AD140" s="227">
        <f>H140/N140/D140/('eTable 2. Prgm effect and costs'!$J$8)/('eTable 2. Prgm effect and costs'!M$8)*$C$145</f>
        <v>2.4188668779327638</v>
      </c>
    </row>
    <row r="141" spans="1:30" x14ac:dyDescent="0.2">
      <c r="A141" s="519"/>
      <c r="B141" s="193" t="s">
        <v>38</v>
      </c>
      <c r="C141" s="238">
        <f>'eTable1. Data inputs'!AC40</f>
        <v>8.2194058388313262</v>
      </c>
      <c r="D141" s="239">
        <f>'eTable1. Data inputs'!AH40</f>
        <v>3282</v>
      </c>
      <c r="E141" s="240">
        <f>'eTable1. Data inputs'!Q40</f>
        <v>7825.0429023816741</v>
      </c>
      <c r="F141" s="240">
        <f>'eTable1. Data inputs'!R40</f>
        <v>7825.0429023816741</v>
      </c>
      <c r="G141" s="225">
        <f t="shared" si="30"/>
        <v>25681790.805616654</v>
      </c>
      <c r="H141" s="225">
        <f t="shared" si="31"/>
        <v>25681790.805616654</v>
      </c>
      <c r="I141" s="241">
        <f>'eTable1. Data inputs'!AA40</f>
        <v>0.22665667976989021</v>
      </c>
      <c r="J141" s="200">
        <f t="shared" si="32"/>
        <v>743.88722300477968</v>
      </c>
      <c r="K141" s="200">
        <f>J141*'eTable 2. Prgm effect and costs'!$L$8</f>
        <v>336.52041040692404</v>
      </c>
      <c r="L141" s="200">
        <f t="shared" si="33"/>
        <v>407.36681259785564</v>
      </c>
      <c r="M141" s="240">
        <f>'eTable1. Data inputs'!T40</f>
        <v>55973.386919211291</v>
      </c>
      <c r="N141" s="240">
        <f>'eTable1. Data inputs'!U40</f>
        <v>211053.67449527737</v>
      </c>
      <c r="O141" s="240">
        <f t="shared" si="34"/>
        <v>22801700.219585609</v>
      </c>
      <c r="P141" s="240">
        <f t="shared" si="43"/>
        <v>85976262.666206479</v>
      </c>
      <c r="Q141" s="225">
        <f t="shared" si="35"/>
        <v>2880090.5860310458</v>
      </c>
      <c r="R141" s="225">
        <f t="shared" si="35"/>
        <v>-60294471.860589825</v>
      </c>
      <c r="S141" s="225">
        <f t="shared" si="36"/>
        <v>7070.0177259511156</v>
      </c>
      <c r="T141" s="225">
        <f t="shared" si="37"/>
        <v>-148010.26985011497</v>
      </c>
      <c r="U141" s="242">
        <f t="shared" si="44"/>
        <v>0.88785476029182653</v>
      </c>
      <c r="V141" s="243">
        <f t="shared" si="44"/>
        <v>3.3477518494311274</v>
      </c>
      <c r="W141" s="222">
        <f t="shared" si="39"/>
        <v>6947.5015903673393</v>
      </c>
      <c r="X141" s="223" t="str">
        <f>IF(G141/M141/I141/'eTable 2. Prgm effect and costs'!$L$8/D141&gt;1,"&gt;100%",G141/M141/I141/'eTable 2. Prgm effect and costs'!$L$8/D141)</f>
        <v>&gt;100%</v>
      </c>
      <c r="Y141" s="223">
        <f t="shared" si="40"/>
        <v>0.61678899760480232</v>
      </c>
      <c r="Z141" s="224">
        <f>G141/M141/D141/('eTable 2. Prgm effect and costs'!$J$8)/('eTable 2. Prgm effect and costs'!$M$8)*$C$145</f>
        <v>9.2576018133075166</v>
      </c>
      <c r="AA141" s="225">
        <f t="shared" si="41"/>
        <v>26196.301848326166</v>
      </c>
      <c r="AB141" s="226">
        <f>IF(H141/N141/I141/'eTable 2. Prgm effect and costs'!$L$8/D141&gt;1,"&gt;100%",H141/N141/I141/'eTable 2. Prgm effect and costs'!$L$8/D141)</f>
        <v>0.36159380092499249</v>
      </c>
      <c r="AC141" s="223">
        <f t="shared" si="42"/>
        <v>0.16357814803749651</v>
      </c>
      <c r="AD141" s="227">
        <f>H141/N141/D141/('eTable 2. Prgm effect and costs'!$J$8)/('eTable 2. Prgm effect and costs'!M$8)*$C$145</f>
        <v>2.4552016423284249</v>
      </c>
    </row>
    <row r="142" spans="1:30" x14ac:dyDescent="0.2">
      <c r="A142" s="519"/>
      <c r="B142" s="193" t="s">
        <v>57</v>
      </c>
      <c r="C142" s="238">
        <f>'eTable1. Data inputs'!AC41</f>
        <v>3.0318454422732204</v>
      </c>
      <c r="D142" s="239">
        <f>'eTable1. Data inputs'!AH41</f>
        <v>810</v>
      </c>
      <c r="E142" s="240">
        <f>'eTable1. Data inputs'!Q41</f>
        <v>8268.3510333718968</v>
      </c>
      <c r="F142" s="240">
        <f>'eTable1. Data inputs'!R41</f>
        <v>8268.3510333718968</v>
      </c>
      <c r="G142" s="225">
        <f t="shared" si="30"/>
        <v>6697364.3370312368</v>
      </c>
      <c r="H142" s="225">
        <f t="shared" si="31"/>
        <v>6697364.3370312368</v>
      </c>
      <c r="I142" s="241">
        <f>'eTable1. Data inputs'!AA41</f>
        <v>8.3605559208989016E-2</v>
      </c>
      <c r="J142" s="200">
        <f t="shared" si="32"/>
        <v>67.720502959281106</v>
      </c>
      <c r="K142" s="200">
        <f>J142*'eTable 2. Prgm effect and costs'!$L$8</f>
        <v>30.63546562443668</v>
      </c>
      <c r="L142" s="200">
        <f t="shared" si="33"/>
        <v>37.085037334844429</v>
      </c>
      <c r="M142" s="240">
        <f>'eTable1. Data inputs'!T41</f>
        <v>60014.055473662447</v>
      </c>
      <c r="N142" s="240">
        <f>'eTable1. Data inputs'!U41</f>
        <v>231080.77785525855</v>
      </c>
      <c r="O142" s="240">
        <f t="shared" si="34"/>
        <v>2225623.4878561967</v>
      </c>
      <c r="P142" s="240">
        <f t="shared" si="43"/>
        <v>8569639.2741271555</v>
      </c>
      <c r="Q142" s="225">
        <f t="shared" si="35"/>
        <v>4471740.8491750397</v>
      </c>
      <c r="R142" s="225">
        <f t="shared" si="35"/>
        <v>-1872274.9370959187</v>
      </c>
      <c r="S142" s="225">
        <f t="shared" si="36"/>
        <v>120580.72933294509</v>
      </c>
      <c r="T142" s="225">
        <f t="shared" si="37"/>
        <v>-50485.993048650998</v>
      </c>
      <c r="U142" s="242">
        <f t="shared" si="44"/>
        <v>0.33231333638969329</v>
      </c>
      <c r="V142" s="243">
        <f t="shared" si="44"/>
        <v>1.27955399211951</v>
      </c>
      <c r="W142" s="222">
        <f t="shared" si="39"/>
        <v>2747.6833183409835</v>
      </c>
      <c r="X142" s="223" t="str">
        <f>IF(G142/M142/I142/'eTable 2. Prgm effect and costs'!$L$8/D142&gt;1,"&gt;100%",G142/M142/I142/'eTable 2. Prgm effect and costs'!$L$8/D142)</f>
        <v>&gt;100%</v>
      </c>
      <c r="Y142" s="223" t="str">
        <f t="shared" si="40"/>
        <v>&gt;100%</v>
      </c>
      <c r="Z142" s="224">
        <f>G142/M142/D142/('eTable 2. Prgm effect and costs'!$J$8)/('eTable 2. Prgm effect and costs'!$M$8)*$C$145</f>
        <v>9.1234540124440624</v>
      </c>
      <c r="AA142" s="225">
        <f t="shared" si="41"/>
        <v>10579.801572996488</v>
      </c>
      <c r="AB142" s="226">
        <f>IF(H142/N142/I142/'eTable 2. Prgm effect and costs'!$L$8/D142&gt;1,"&gt;100%",H142/N142/I142/'eTable 2. Prgm effect and costs'!$L$8/D142)</f>
        <v>0.94605333049237339</v>
      </c>
      <c r="AC142" s="223">
        <f t="shared" si="42"/>
        <v>0.42797650665131159</v>
      </c>
      <c r="AD142" s="227">
        <f>H142/N142/D142/('eTable 2. Prgm effect and costs'!$J$8)/('eTable 2. Prgm effect and costs'!M$8)*$C$145</f>
        <v>2.3694548732962311</v>
      </c>
    </row>
    <row r="143" spans="1:30" x14ac:dyDescent="0.2">
      <c r="A143" s="519"/>
      <c r="B143" s="193" t="s">
        <v>58</v>
      </c>
      <c r="C143" s="238">
        <f>'eTable1. Data inputs'!AC42</f>
        <v>4.6931013388443894</v>
      </c>
      <c r="D143" s="239">
        <f>'eTable1. Data inputs'!AH42</f>
        <v>4573.2437953568115</v>
      </c>
      <c r="E143" s="240">
        <f>'eTable1. Data inputs'!Q42</f>
        <v>9129.8069701432159</v>
      </c>
      <c r="F143" s="240">
        <f>'eTable1. Data inputs'!R42</f>
        <v>9129.8069701432159</v>
      </c>
      <c r="G143" s="225">
        <f t="shared" si="30"/>
        <v>41752833.079012834</v>
      </c>
      <c r="H143" s="225">
        <f t="shared" si="31"/>
        <v>41752833.079012834</v>
      </c>
      <c r="I143" s="241">
        <f>'eTable1. Data inputs'!AA42</f>
        <v>0.12941601718468509</v>
      </c>
      <c r="J143" s="200">
        <f t="shared" si="32"/>
        <v>591.85099760965159</v>
      </c>
      <c r="K143" s="200">
        <f>J143*'eTable 2. Prgm effect and costs'!$L$8</f>
        <v>267.74211796627088</v>
      </c>
      <c r="L143" s="200">
        <f t="shared" si="33"/>
        <v>324.1088796433807</v>
      </c>
      <c r="M143" s="240">
        <f>'eTable1. Data inputs'!T42</f>
        <v>72328.457686450463</v>
      </c>
      <c r="N143" s="240">
        <f>'eTable1. Data inputs'!U42</f>
        <v>247777.62471098211</v>
      </c>
      <c r="O143" s="240">
        <f t="shared" si="34"/>
        <v>23442295.387089126</v>
      </c>
      <c r="P143" s="240">
        <f t="shared" si="43"/>
        <v>80306928.345774457</v>
      </c>
      <c r="Q143" s="225">
        <f t="shared" si="35"/>
        <v>18310537.691923708</v>
      </c>
      <c r="R143" s="225">
        <f t="shared" si="35"/>
        <v>-38554095.266761623</v>
      </c>
      <c r="S143" s="225">
        <f t="shared" si="36"/>
        <v>56495.020167515686</v>
      </c>
      <c r="T143" s="225">
        <f t="shared" si="37"/>
        <v>-118954.14685701598</v>
      </c>
      <c r="U143" s="242">
        <f t="shared" si="44"/>
        <v>0.56145400583301863</v>
      </c>
      <c r="V143" s="243">
        <f t="shared" si="44"/>
        <v>1.9233887241568031</v>
      </c>
      <c r="W143" s="222">
        <f t="shared" si="39"/>
        <v>5125.9666958691241</v>
      </c>
      <c r="X143" s="223" t="str">
        <f>IF(G143/M143/I143/'eTable 2. Prgm effect and costs'!$L$8/D143&gt;1,"&gt;100%",G143/M143/I143/'eTable 2. Prgm effect and costs'!$L$8/D143)</f>
        <v>&gt;100%</v>
      </c>
      <c r="Y143" s="223">
        <f t="shared" si="40"/>
        <v>0.97535869711456724</v>
      </c>
      <c r="Z143" s="224">
        <f>G143/M143/D143/('eTable 2. Prgm effect and costs'!$J$8)/('eTable 2. Prgm effect and costs'!$M$8)*$C$145</f>
        <v>8.3588349002538926</v>
      </c>
      <c r="AA143" s="225">
        <f t="shared" si="41"/>
        <v>17560.167780101649</v>
      </c>
      <c r="AB143" s="226">
        <f>IF(H143/N143/I143/'eTable 2. Prgm effect and costs'!$L$8/D143&gt;1,"&gt;100%",H143/N143/I143/'eTable 2. Prgm effect and costs'!$L$8/D143)</f>
        <v>0.62937164005687862</v>
      </c>
      <c r="AC143" s="223">
        <f t="shared" si="42"/>
        <v>0.28471574193049259</v>
      </c>
      <c r="AD143" s="227">
        <f>H143/N143/D143/('eTable 2. Prgm effect and costs'!$J$8)/('eTable 2. Prgm effect and costs'!M$8)*$C$145</f>
        <v>2.4400170802196026</v>
      </c>
    </row>
    <row r="144" spans="1:30" x14ac:dyDescent="0.2">
      <c r="A144" s="519"/>
      <c r="B144" s="193" t="s">
        <v>56</v>
      </c>
      <c r="C144" s="238">
        <f>'eTable1. Data inputs'!AC43</f>
        <v>12.865981006423139</v>
      </c>
      <c r="D144" s="239">
        <f>'eTable1. Data inputs'!AH43</f>
        <v>3010</v>
      </c>
      <c r="E144" s="240">
        <f>'eTable1. Data inputs'!Q43</f>
        <v>7451.5361350449748</v>
      </c>
      <c r="F144" s="240">
        <f>'eTable1. Data inputs'!R43</f>
        <v>7451.5361350449748</v>
      </c>
      <c r="G144" s="225">
        <f t="shared" si="30"/>
        <v>22429123.766485374</v>
      </c>
      <c r="H144" s="225">
        <f t="shared" si="31"/>
        <v>22429123.766485374</v>
      </c>
      <c r="I144" s="241">
        <f>'eTable1. Data inputs'!AA43</f>
        <v>0.35478970062791942</v>
      </c>
      <c r="J144" s="200">
        <f t="shared" si="32"/>
        <v>1067.9169988900376</v>
      </c>
      <c r="K144" s="200">
        <f>J144*'eTable 2. Prgm effect and costs'!$L$8</f>
        <v>483.10530902168347</v>
      </c>
      <c r="L144" s="200">
        <f t="shared" si="33"/>
        <v>584.81168986835405</v>
      </c>
      <c r="M144" s="240">
        <f>'eTable1. Data inputs'!T43</f>
        <v>54345.546371741912</v>
      </c>
      <c r="N144" s="240">
        <f>'eTable1. Data inputs'!U43</f>
        <v>198532.11704504845</v>
      </c>
      <c r="O144" s="240">
        <f t="shared" si="34"/>
        <v>31781910.810477383</v>
      </c>
      <c r="P144" s="240">
        <f t="shared" si="43"/>
        <v>116103902.86225665</v>
      </c>
      <c r="Q144" s="225">
        <f t="shared" ref="Q144:R163" si="45">G144-O144</f>
        <v>-9352787.043992009</v>
      </c>
      <c r="R144" s="225">
        <f t="shared" si="45"/>
        <v>-93674779.095771268</v>
      </c>
      <c r="S144" s="225">
        <f t="shared" si="36"/>
        <v>-15992.818211444095</v>
      </c>
      <c r="T144" s="225">
        <f t="shared" si="37"/>
        <v>-160179.38888475063</v>
      </c>
      <c r="U144" s="242">
        <f t="shared" si="44"/>
        <v>1.416992974909139</v>
      </c>
      <c r="V144" s="243">
        <f t="shared" si="44"/>
        <v>5.1764796552482544</v>
      </c>
      <c r="W144" s="222">
        <f t="shared" si="39"/>
        <v>10558.774355640327</v>
      </c>
      <c r="X144" s="223">
        <f>IF(G144/M144/I144/'eTable 2. Prgm effect and costs'!$L$8/D144&gt;1,"&gt;100%",G144/M144/I144/'eTable 2. Prgm effect and costs'!$L$8/D144)</f>
        <v>0.8542923904524623</v>
      </c>
      <c r="Y144" s="223">
        <f t="shared" si="40"/>
        <v>0.3864656052046852</v>
      </c>
      <c r="Z144" s="224">
        <f>G144/M144/D144/('eTable 2. Prgm effect and costs'!$J$8)/('eTable 2. Prgm effect and costs'!$M$8)*$C$145</f>
        <v>9.0797775530595946</v>
      </c>
      <c r="AA144" s="225">
        <f t="shared" si="41"/>
        <v>38572.725203407521</v>
      </c>
      <c r="AB144" s="226">
        <f>IF(H144/N144/I144/'eTable 2. Prgm effect and costs'!$L$8/D144&gt;1,"&gt;100%",H144/N144/I144/'eTable 2. Prgm effect and costs'!$L$8/D144)</f>
        <v>0.2338512650314705</v>
      </c>
      <c r="AC144" s="223">
        <f t="shared" si="42"/>
        <v>0.10578985799042707</v>
      </c>
      <c r="AD144" s="227">
        <f>H144/N144/D144/('eTable 2. Prgm effect and costs'!$J$8)/('eTable 2. Prgm effect and costs'!M$8)*$C$145</f>
        <v>2.4854692500102389</v>
      </c>
    </row>
    <row r="145" spans="1:30" x14ac:dyDescent="0.2">
      <c r="A145" s="519"/>
      <c r="B145" s="193" t="s">
        <v>55</v>
      </c>
      <c r="C145" s="238">
        <f>'eTable1. Data inputs'!AC44</f>
        <v>15.230746589131638</v>
      </c>
      <c r="D145" s="239">
        <f>'eTable1. Data inputs'!AH44</f>
        <v>19391</v>
      </c>
      <c r="E145" s="240">
        <f>'eTable1. Data inputs'!Q44</f>
        <v>9077.3912729985095</v>
      </c>
      <c r="F145" s="240">
        <f>'eTable1. Data inputs'!R44</f>
        <v>9077.3912729985095</v>
      </c>
      <c r="G145" s="225">
        <f t="shared" si="30"/>
        <v>176019694.17471409</v>
      </c>
      <c r="H145" s="225">
        <f t="shared" si="31"/>
        <v>176019694.17471409</v>
      </c>
      <c r="I145" s="241">
        <f>'eTable1. Data inputs'!AA44</f>
        <v>0.42000000000000004</v>
      </c>
      <c r="J145" s="200">
        <f t="shared" si="32"/>
        <v>8144.2200000000012</v>
      </c>
      <c r="K145" s="200">
        <f>J145*'eTable 2. Prgm effect and costs'!$L$8</f>
        <v>3684.2899999999991</v>
      </c>
      <c r="L145" s="200">
        <f t="shared" si="33"/>
        <v>4459.9300000000021</v>
      </c>
      <c r="M145" s="240">
        <f>'eTable1. Data inputs'!T44</f>
        <v>76351.718493217952</v>
      </c>
      <c r="N145" s="240">
        <f>'eTable1. Data inputs'!U44</f>
        <v>252117.25816153677</v>
      </c>
      <c r="O145" s="240">
        <f t="shared" si="34"/>
        <v>340523319.85945767</v>
      </c>
      <c r="P145" s="240">
        <f t="shared" si="43"/>
        <v>1124425323.1923833</v>
      </c>
      <c r="Q145" s="225">
        <f t="shared" si="45"/>
        <v>-164503625.68474358</v>
      </c>
      <c r="R145" s="225">
        <f t="shared" si="45"/>
        <v>-948405629.0176692</v>
      </c>
      <c r="S145" s="225">
        <f t="shared" si="36"/>
        <v>-36884.79991496358</v>
      </c>
      <c r="T145" s="225">
        <f t="shared" si="37"/>
        <v>-212650.33958328242</v>
      </c>
      <c r="U145" s="242">
        <f t="shared" si="44"/>
        <v>1.9345751136316607</v>
      </c>
      <c r="V145" s="243">
        <f t="shared" si="44"/>
        <v>6.3880654290666943</v>
      </c>
      <c r="W145" s="222">
        <f t="shared" si="39"/>
        <v>17560.895253440136</v>
      </c>
      <c r="X145" s="223">
        <f>IF(G145/M145/I145/'eTable 2. Prgm effect and costs'!$L$8/D145&gt;1,"&gt;100%",G145/M145/I145/'eTable 2. Prgm effect and costs'!$L$8/D145)</f>
        <v>0.62573239325767349</v>
      </c>
      <c r="Y145" s="223">
        <f t="shared" si="40"/>
        <v>0.28306941599751878</v>
      </c>
      <c r="Z145" s="224">
        <f>G145/M145/D145/('eTable 2. Prgm effect and costs'!$J$8)/('eTable 2. Prgm effect and costs'!$M$8)*$C$145</f>
        <v>7.8729155987848323</v>
      </c>
      <c r="AA145" s="225">
        <f t="shared" si="41"/>
        <v>57986.969377153488</v>
      </c>
      <c r="AB145" s="226">
        <f>IF(H145/N145/I145/'eTable 2. Prgm effect and costs'!$L$8/D145&gt;1,"&gt;100%",H145/N145/I145/'eTable 2. Prgm effect and costs'!$L$8/D145)</f>
        <v>0.18949810850111068</v>
      </c>
      <c r="AC145" s="223">
        <f t="shared" si="42"/>
        <v>8.5725334798121472E-2</v>
      </c>
      <c r="AD145" s="227">
        <f>H145/N145/D145/('eTable 2. Prgm effect and costs'!$J$8)/('eTable 2. Prgm effect and costs'!M$8)*$C$145</f>
        <v>2.3842502488827635</v>
      </c>
    </row>
    <row r="146" spans="1:30" x14ac:dyDescent="0.2">
      <c r="A146" s="519"/>
      <c r="B146" s="193" t="s">
        <v>54</v>
      </c>
      <c r="C146" s="238">
        <f>'eTable1. Data inputs'!AC45</f>
        <v>8.6948532226697104</v>
      </c>
      <c r="D146" s="239">
        <f>'eTable1. Data inputs'!AH45</f>
        <v>13519</v>
      </c>
      <c r="E146" s="240">
        <f>'eTable1. Data inputs'!Q45</f>
        <v>7201.6033934435873</v>
      </c>
      <c r="F146" s="240">
        <f>'eTable1. Data inputs'!R45</f>
        <v>7201.6033934435873</v>
      </c>
      <c r="G146" s="225">
        <f t="shared" si="30"/>
        <v>97358476.275963858</v>
      </c>
      <c r="H146" s="225">
        <f t="shared" si="31"/>
        <v>97358476.275963858</v>
      </c>
      <c r="I146" s="241">
        <f>'eTable1. Data inputs'!AA45</f>
        <v>0.23976752105685736</v>
      </c>
      <c r="J146" s="200">
        <f t="shared" si="32"/>
        <v>3241.4171171676549</v>
      </c>
      <c r="K146" s="200">
        <f>J146*'eTable 2. Prgm effect and costs'!$L$8</f>
        <v>1466.3553625282243</v>
      </c>
      <c r="L146" s="200">
        <f t="shared" si="33"/>
        <v>1775.0617546394305</v>
      </c>
      <c r="M146" s="240">
        <f>'eTable1. Data inputs'!T45</f>
        <v>55999.075345033445</v>
      </c>
      <c r="N146" s="240">
        <f>'eTable1. Data inputs'!U45</f>
        <v>197965.39481946925</v>
      </c>
      <c r="O146" s="240">
        <f t="shared" si="34"/>
        <v>99401816.940140739</v>
      </c>
      <c r="P146" s="240">
        <f t="shared" si="43"/>
        <v>351400801.08613473</v>
      </c>
      <c r="Q146" s="225">
        <f t="shared" si="45"/>
        <v>-2043340.6641768813</v>
      </c>
      <c r="R146" s="225">
        <f t="shared" si="45"/>
        <v>-254042324.81017089</v>
      </c>
      <c r="S146" s="225">
        <f t="shared" si="36"/>
        <v>-1151.1377893395863</v>
      </c>
      <c r="T146" s="225">
        <f t="shared" si="37"/>
        <v>-143117.4572637754</v>
      </c>
      <c r="U146" s="242">
        <f t="shared" si="44"/>
        <v>1.0209878044761609</v>
      </c>
      <c r="V146" s="243">
        <f t="shared" si="44"/>
        <v>3.6093498432543729</v>
      </c>
      <c r="W146" s="222">
        <f t="shared" si="39"/>
        <v>7352.7492373800387</v>
      </c>
      <c r="X146" s="223" t="str">
        <f>IF(G146/M146/I146/'eTable 2. Prgm effect and costs'!$L$8/D146&gt;1,"&gt;100%",G146/M146/I146/'eTable 2. Prgm effect and costs'!$L$8/D146)</f>
        <v>&gt;100%</v>
      </c>
      <c r="Y146" s="223">
        <f t="shared" si="40"/>
        <v>0.53636198710523786</v>
      </c>
      <c r="Z146" s="224">
        <f>G146/M146/D146/('eTable 2. Prgm effect and costs'!$J$8)/('eTable 2. Prgm effect and costs'!$M$8)*$C$145</f>
        <v>8.516118590790402</v>
      </c>
      <c r="AA146" s="225">
        <f t="shared" si="41"/>
        <v>25993.106079305773</v>
      </c>
      <c r="AB146" s="226">
        <f>IF(H146/N146/I146/'eTable 2. Prgm effect and costs'!$L$8/D146&gt;1,"&gt;100%",H146/N146/I146/'eTable 2. Prgm effect and costs'!$L$8/D146)</f>
        <v>0.3353862519178808</v>
      </c>
      <c r="AC146" s="223">
        <f t="shared" si="42"/>
        <v>0.15172235205808884</v>
      </c>
      <c r="AD146" s="227">
        <f>H146/N146/D146/('eTable 2. Prgm effect and costs'!$J$8)/('eTable 2. Prgm effect and costs'!M$8)*$C$145</f>
        <v>2.4089804536182036</v>
      </c>
    </row>
    <row r="147" spans="1:30" x14ac:dyDescent="0.2">
      <c r="A147" s="519"/>
      <c r="B147" s="193" t="s">
        <v>53</v>
      </c>
      <c r="C147" s="238">
        <f>'eTable1. Data inputs'!AC46</f>
        <v>9.324596774193548</v>
      </c>
      <c r="D147" s="239">
        <f>'eTable1. Data inputs'!AH46</f>
        <v>681</v>
      </c>
      <c r="E147" s="240">
        <f>'eTable1. Data inputs'!Q46</f>
        <v>7723.4549112819332</v>
      </c>
      <c r="F147" s="240">
        <f>'eTable1. Data inputs'!R46</f>
        <v>7723.4549112819332</v>
      </c>
      <c r="G147" s="225">
        <f t="shared" si="30"/>
        <v>5259672.7945829965</v>
      </c>
      <c r="H147" s="225">
        <f t="shared" si="31"/>
        <v>5259672.7945829965</v>
      </c>
      <c r="I147" s="241">
        <f>'eTable1. Data inputs'!AA46</f>
        <v>0.25713320238391379</v>
      </c>
      <c r="J147" s="200">
        <f t="shared" si="32"/>
        <v>175.1077108234453</v>
      </c>
      <c r="K147" s="200">
        <f>J147*'eTable 2. Prgm effect and costs'!$L$8</f>
        <v>79.215392991558559</v>
      </c>
      <c r="L147" s="200">
        <f t="shared" si="33"/>
        <v>95.892317831886743</v>
      </c>
      <c r="M147" s="240">
        <f>'eTable1. Data inputs'!T46</f>
        <v>71542.551121025026</v>
      </c>
      <c r="N147" s="240">
        <f>'eTable1. Data inputs'!U46</f>
        <v>261536.06979708653</v>
      </c>
      <c r="O147" s="240">
        <f t="shared" si="34"/>
        <v>6860381.0506013371</v>
      </c>
      <c r="P147" s="240">
        <f t="shared" si="43"/>
        <v>25079299.929484736</v>
      </c>
      <c r="Q147" s="225">
        <f t="shared" si="45"/>
        <v>-1600708.2560183406</v>
      </c>
      <c r="R147" s="225">
        <f t="shared" si="45"/>
        <v>-19819627.13490174</v>
      </c>
      <c r="S147" s="225">
        <f t="shared" si="36"/>
        <v>-16692.76843244749</v>
      </c>
      <c r="T147" s="225">
        <f t="shared" si="37"/>
        <v>-206686.28710850899</v>
      </c>
      <c r="U147" s="242">
        <f t="shared" si="44"/>
        <v>1.3043360905771419</v>
      </c>
      <c r="V147" s="243">
        <f t="shared" si="44"/>
        <v>4.7682243570957921</v>
      </c>
      <c r="W147" s="222">
        <f t="shared" si="39"/>
        <v>10073.980984730304</v>
      </c>
      <c r="X147" s="223">
        <f>IF(G147/M147/I147/'eTable 2. Prgm effect and costs'!$L$8/D147&gt;1,"&gt;100%",G147/M147/I147/'eTable 2. Prgm effect and costs'!$L$8/D147)</f>
        <v>0.92807852556915871</v>
      </c>
      <c r="Y147" s="223">
        <f t="shared" si="40"/>
        <v>0.41984504728128591</v>
      </c>
      <c r="Z147" s="224">
        <f>G147/M147/D147/('eTable 2. Prgm effect and costs'!$J$8)/('eTable 2. Prgm effect and costs'!$M$8)*$C$145</f>
        <v>7.1489218473343055</v>
      </c>
      <c r="AA147" s="225">
        <f t="shared" si="41"/>
        <v>36827.165828905636</v>
      </c>
      <c r="AB147" s="226">
        <f>IF(H147/N147/I147/'eTable 2. Prgm effect and costs'!$L$8/D147&gt;1,"&gt;100%",H147/N147/I147/'eTable 2. Prgm effect and costs'!$L$8/D147)</f>
        <v>0.25387360684654875</v>
      </c>
      <c r="AC147" s="223">
        <f t="shared" si="42"/>
        <v>0.11484758404962914</v>
      </c>
      <c r="AD147" s="227">
        <f>H147/N147/D147/('eTable 2. Prgm effect and costs'!$J$8)/('eTable 2. Prgm effect and costs'!M$8)*$C$145</f>
        <v>1.9555700562447802</v>
      </c>
    </row>
    <row r="148" spans="1:30" x14ac:dyDescent="0.2">
      <c r="A148" s="519"/>
      <c r="B148" s="193" t="s">
        <v>39</v>
      </c>
      <c r="C148" s="238">
        <f>'eTable1. Data inputs'!AC47</f>
        <v>10.401421978013683</v>
      </c>
      <c r="D148" s="239">
        <f>'eTable1. Data inputs'!AH47</f>
        <v>12344</v>
      </c>
      <c r="E148" s="240">
        <f>'eTable1. Data inputs'!Q47</f>
        <v>7198.6484548337448</v>
      </c>
      <c r="F148" s="240">
        <f>'eTable1. Data inputs'!R47</f>
        <v>7198.6484548337448</v>
      </c>
      <c r="G148" s="225">
        <f t="shared" si="30"/>
        <v>88860116.526467741</v>
      </c>
      <c r="H148" s="225">
        <f t="shared" si="31"/>
        <v>88860116.526467741</v>
      </c>
      <c r="I148" s="241">
        <f>'eTable1. Data inputs'!AA47</f>
        <v>0.28682751729866562</v>
      </c>
      <c r="J148" s="200">
        <f t="shared" si="32"/>
        <v>3540.5988735347287</v>
      </c>
      <c r="K148" s="200">
        <f>J148*'eTable 2. Prgm effect and costs'!$L$8</f>
        <v>1601.699490408567</v>
      </c>
      <c r="L148" s="200">
        <f t="shared" si="33"/>
        <v>1938.8993831261616</v>
      </c>
      <c r="M148" s="240">
        <f>'eTable1. Data inputs'!T47</f>
        <v>57231.433479522813</v>
      </c>
      <c r="N148" s="240">
        <f>'eTable1. Data inputs'!U47</f>
        <v>202293.78580352355</v>
      </c>
      <c r="O148" s="240">
        <f t="shared" si="34"/>
        <v>110965991.06887273</v>
      </c>
      <c r="P148" s="240">
        <f t="shared" si="43"/>
        <v>392227296.50470769</v>
      </c>
      <c r="Q148" s="225">
        <f t="shared" si="45"/>
        <v>-22105874.542404994</v>
      </c>
      <c r="R148" s="225">
        <f t="shared" si="45"/>
        <v>-303367179.97823995</v>
      </c>
      <c r="S148" s="225">
        <f t="shared" si="36"/>
        <v>-11401.248942976528</v>
      </c>
      <c r="T148" s="225">
        <f t="shared" si="37"/>
        <v>-156463.60126697726</v>
      </c>
      <c r="U148" s="242">
        <f t="shared" si="44"/>
        <v>1.2487716132559941</v>
      </c>
      <c r="V148" s="243">
        <f t="shared" si="44"/>
        <v>4.4139858446829683</v>
      </c>
      <c r="W148" s="222">
        <f t="shared" si="39"/>
        <v>8989.4678442055028</v>
      </c>
      <c r="X148" s="223">
        <f>IF(G148/M148/I148/'eTable 2. Prgm effect and costs'!$L$8/D148&gt;1,"&gt;100%",G148/M148/I148/'eTable 2. Prgm effect and costs'!$L$8/D148)</f>
        <v>0.969373665239875</v>
      </c>
      <c r="Y148" s="223">
        <f t="shared" si="40"/>
        <v>0.43852618189422898</v>
      </c>
      <c r="Z148" s="224">
        <f>G148/M148/D148/('eTable 2. Prgm effect and costs'!$J$8)/('eTable 2. Prgm effect and costs'!$M$8)*$C$145</f>
        <v>8.3293228862669757</v>
      </c>
      <c r="AA148" s="225">
        <f t="shared" si="41"/>
        <v>31774.732380485068</v>
      </c>
      <c r="AB148" s="226">
        <f>IF(H148/N148/I148/'eTable 2. Prgm effect and costs'!$L$8/D148&gt;1,"&gt;100%",H148/N148/I148/'eTable 2. Prgm effect and costs'!$L$8/D148)</f>
        <v>0.27424789258163557</v>
      </c>
      <c r="AC148" s="223">
        <f t="shared" si="42"/>
        <v>0.12406452283454937</v>
      </c>
      <c r="AD148" s="227">
        <f>H148/N148/D148/('eTable 2. Prgm effect and costs'!$J$8)/('eTable 2. Prgm effect and costs'!M$8)*$C$145</f>
        <v>2.3564692647447218</v>
      </c>
    </row>
    <row r="149" spans="1:30" x14ac:dyDescent="0.2">
      <c r="A149" s="519"/>
      <c r="B149" s="193" t="s">
        <v>40</v>
      </c>
      <c r="C149" s="238">
        <f>'eTable1. Data inputs'!AC48</f>
        <v>12.222460394476609</v>
      </c>
      <c r="D149" s="239">
        <f>'eTable1. Data inputs'!AH48</f>
        <v>6515</v>
      </c>
      <c r="E149" s="240">
        <f>'eTable1. Data inputs'!Q48</f>
        <v>7215.9923609535717</v>
      </c>
      <c r="F149" s="240">
        <f>'eTable1. Data inputs'!R48</f>
        <v>7215.9923609535717</v>
      </c>
      <c r="G149" s="225">
        <f t="shared" si="30"/>
        <v>47012190.231612518</v>
      </c>
      <c r="H149" s="225">
        <f t="shared" si="31"/>
        <v>47012190.231612518</v>
      </c>
      <c r="I149" s="241">
        <f>'eTable1. Data inputs'!AA48</f>
        <v>0.3370441058577715</v>
      </c>
      <c r="J149" s="200">
        <f t="shared" si="32"/>
        <v>2195.8423496633814</v>
      </c>
      <c r="K149" s="200">
        <f>J149*'eTable 2. Prgm effect and costs'!$L$8</f>
        <v>993.35725341914838</v>
      </c>
      <c r="L149" s="200">
        <f t="shared" si="33"/>
        <v>1202.4850962442329</v>
      </c>
      <c r="M149" s="240">
        <f>'eTable1. Data inputs'!T48</f>
        <v>59703.607070507118</v>
      </c>
      <c r="N149" s="240">
        <f>'eTable1. Data inputs'!U48</f>
        <v>222008.10673431095</v>
      </c>
      <c r="O149" s="240">
        <f t="shared" si="34"/>
        <v>71792697.694306612</v>
      </c>
      <c r="P149" s="240">
        <f t="shared" si="43"/>
        <v>266961439.59340781</v>
      </c>
      <c r="Q149" s="225">
        <f t="shared" si="45"/>
        <v>-24780507.462694094</v>
      </c>
      <c r="R149" s="225">
        <f t="shared" si="45"/>
        <v>-219949249.36179531</v>
      </c>
      <c r="S149" s="225">
        <f t="shared" si="36"/>
        <v>-20607.746025370285</v>
      </c>
      <c r="T149" s="225">
        <f t="shared" si="37"/>
        <v>-182912.24568917413</v>
      </c>
      <c r="U149" s="242">
        <f t="shared" si="44"/>
        <v>1.5271081253736372</v>
      </c>
      <c r="V149" s="243">
        <f t="shared" si="44"/>
        <v>5.6785578012465008</v>
      </c>
      <c r="W149" s="222">
        <f t="shared" si="39"/>
        <v>11019.600567046295</v>
      </c>
      <c r="X149" s="223">
        <f>IF(G149/M149/I149/'eTable 2. Prgm effect and costs'!$L$8/D149&gt;1,"&gt;100%",G149/M149/I149/'eTable 2. Prgm effect and costs'!$L$8/D149)</f>
        <v>0.7926919487074926</v>
      </c>
      <c r="Y149" s="223">
        <f t="shared" si="40"/>
        <v>0.35859873870100839</v>
      </c>
      <c r="Z149" s="224">
        <f>G149/M149/D149/('eTable 2. Prgm effect and costs'!$J$8)/('eTable 2. Prgm effect and costs'!$M$8)*$C$145</f>
        <v>8.0036640440807929</v>
      </c>
      <c r="AA149" s="225">
        <f t="shared" si="41"/>
        <v>40976.429715028062</v>
      </c>
      <c r="AB149" s="226">
        <f>IF(H149/N149/I149/'eTable 2. Prgm effect and costs'!$L$8/D149&gt;1,"&gt;100%",H149/N149/I149/'eTable 2. Prgm effect and costs'!$L$8/D149)</f>
        <v>0.21317495712093509</v>
      </c>
      <c r="AC149" s="223">
        <f t="shared" si="42"/>
        <v>9.6436290126137275E-2</v>
      </c>
      <c r="AD149" s="227">
        <f>H149/N149/D149/('eTable 2. Prgm effect and costs'!$J$8)/('eTable 2. Prgm effect and costs'!M$8)*$C$145</f>
        <v>2.1523881278083765</v>
      </c>
    </row>
    <row r="150" spans="1:30" x14ac:dyDescent="0.2">
      <c r="A150" s="519"/>
      <c r="B150" s="193" t="s">
        <v>8</v>
      </c>
      <c r="C150" s="238">
        <f>'eTable1. Data inputs'!AC49</f>
        <v>11.986856435239492</v>
      </c>
      <c r="D150" s="239">
        <f>'eTable1. Data inputs'!AH49</f>
        <v>3834</v>
      </c>
      <c r="E150" s="240">
        <f>'eTable1. Data inputs'!Q49</f>
        <v>8011.326943804077</v>
      </c>
      <c r="F150" s="240">
        <f>'eTable1. Data inputs'!R49</f>
        <v>8011.326943804077</v>
      </c>
      <c r="G150" s="225">
        <f t="shared" si="30"/>
        <v>30715427.502544831</v>
      </c>
      <c r="H150" s="225">
        <f t="shared" si="31"/>
        <v>30715427.502544831</v>
      </c>
      <c r="I150" s="241">
        <f>'eTable1. Data inputs'!AA49</f>
        <v>0.33054713853574935</v>
      </c>
      <c r="J150" s="200">
        <f t="shared" si="32"/>
        <v>1267.3177291460629</v>
      </c>
      <c r="K150" s="200">
        <f>J150*'eTable 2. Prgm effect and costs'!$L$8</f>
        <v>573.31040128036159</v>
      </c>
      <c r="L150" s="200">
        <f t="shared" si="33"/>
        <v>694.00732786570131</v>
      </c>
      <c r="M150" s="240">
        <f>'eTable1. Data inputs'!T49</f>
        <v>58717.110948910769</v>
      </c>
      <c r="N150" s="240">
        <f>'eTable1. Data inputs'!U49</f>
        <v>206172.35876360317</v>
      </c>
      <c r="O150" s="240">
        <f t="shared" si="34"/>
        <v>40750105.269647479</v>
      </c>
      <c r="P150" s="240">
        <f t="shared" si="43"/>
        <v>143085127.78529695</v>
      </c>
      <c r="Q150" s="225">
        <f t="shared" si="45"/>
        <v>-10034677.767102648</v>
      </c>
      <c r="R150" s="225">
        <f t="shared" si="45"/>
        <v>-112369700.28275211</v>
      </c>
      <c r="S150" s="225">
        <f t="shared" si="36"/>
        <v>-14459.037194841374</v>
      </c>
      <c r="T150" s="225">
        <f t="shared" si="37"/>
        <v>-161914.28500953378</v>
      </c>
      <c r="U150" s="242">
        <f t="shared" si="44"/>
        <v>1.3266982940827132</v>
      </c>
      <c r="V150" s="243">
        <f t="shared" si="44"/>
        <v>4.6584123816424849</v>
      </c>
      <c r="W150" s="222">
        <f t="shared" si="39"/>
        <v>10628.613789683744</v>
      </c>
      <c r="X150" s="223">
        <f>IF(G150/M150/I150/'eTable 2. Prgm effect and costs'!$L$8/D150&gt;1,"&gt;100%",G150/M150/I150/'eTable 2. Prgm effect and costs'!$L$8/D150)</f>
        <v>0.91243526971325428</v>
      </c>
      <c r="Y150" s="223">
        <f t="shared" si="40"/>
        <v>0.41276833629885296</v>
      </c>
      <c r="Z150" s="224">
        <f>G150/M150/D150/('eTable 2. Prgm effect and costs'!$J$8)/('eTable 2. Prgm effect and costs'!$M$8)*$C$145</f>
        <v>9.0351035263275694</v>
      </c>
      <c r="AA150" s="225">
        <f t="shared" si="41"/>
        <v>37320.064628402957</v>
      </c>
      <c r="AB150" s="226">
        <f>IF(H150/N150/I150/'eTable 2. Prgm effect and costs'!$L$8/D150&gt;1,"&gt;100%",H150/N150/I150/'eTable 2. Prgm effect and costs'!$L$8/D150)</f>
        <v>0.25985812689315008</v>
      </c>
      <c r="AC150" s="223">
        <f t="shared" si="42"/>
        <v>0.11755486692785358</v>
      </c>
      <c r="AD150" s="227">
        <f>H150/N150/D150/('eTable 2. Prgm effect and costs'!$J$8)/('eTable 2. Prgm effect and costs'!M$8)*$C$145</f>
        <v>2.5731634413639242</v>
      </c>
    </row>
    <row r="151" spans="1:30" x14ac:dyDescent="0.2">
      <c r="A151" s="519"/>
      <c r="B151" s="193" t="s">
        <v>41</v>
      </c>
      <c r="C151" s="238">
        <f>'eTable1. Data inputs'!AC50</f>
        <v>1.2004514581250496</v>
      </c>
      <c r="D151" s="239">
        <f>'eTable1. Data inputs'!AH50</f>
        <v>9924</v>
      </c>
      <c r="E151" s="240">
        <f>'eTable1. Data inputs'!Q50</f>
        <v>7794.4547316863154</v>
      </c>
      <c r="F151" s="240">
        <f>'eTable1. Data inputs'!R50</f>
        <v>7794.4547316863154</v>
      </c>
      <c r="G151" s="225">
        <f t="shared" si="30"/>
        <v>77352168.757254988</v>
      </c>
      <c r="H151" s="225">
        <f t="shared" si="31"/>
        <v>77352168.757254988</v>
      </c>
      <c r="I151" s="241">
        <f>'eTable1. Data inputs'!AA50</f>
        <v>3.310340760132538E-2</v>
      </c>
      <c r="J151" s="200">
        <f t="shared" si="32"/>
        <v>328.51821703555305</v>
      </c>
      <c r="K151" s="200">
        <f>J151*'eTable 2. Prgm effect and costs'!$L$8</f>
        <v>148.61538389703585</v>
      </c>
      <c r="L151" s="200">
        <f t="shared" si="33"/>
        <v>179.9028331385172</v>
      </c>
      <c r="M151" s="240">
        <f>'eTable1. Data inputs'!T50</f>
        <v>62746.006993863368</v>
      </c>
      <c r="N151" s="240">
        <f>'eTable1. Data inputs'!U50</f>
        <v>227887.83736155726</v>
      </c>
      <c r="O151" s="240">
        <f t="shared" si="34"/>
        <v>11288184.426325234</v>
      </c>
      <c r="P151" s="240">
        <f t="shared" si="43"/>
        <v>40997667.579153784</v>
      </c>
      <c r="Q151" s="225">
        <f t="shared" si="45"/>
        <v>66063984.330929756</v>
      </c>
      <c r="R151" s="225">
        <f t="shared" si="45"/>
        <v>36354501.178101204</v>
      </c>
      <c r="S151" s="225">
        <f t="shared" si="36"/>
        <v>367220.36656345159</v>
      </c>
      <c r="T151" s="225">
        <f t="shared" si="37"/>
        <v>202078.53619575771</v>
      </c>
      <c r="U151" s="242">
        <f t="shared" si="44"/>
        <v>0.14593235855803327</v>
      </c>
      <c r="V151" s="243">
        <f t="shared" si="44"/>
        <v>0.5300131623692651</v>
      </c>
      <c r="W151" s="222">
        <f t="shared" si="39"/>
        <v>1137.4631626688063</v>
      </c>
      <c r="X151" s="223" t="str">
        <f>IF(G151/M151/I151/'eTable 2. Prgm effect and costs'!$L$8/D151&gt;1,"&gt;100%",G151/M151/I151/'eTable 2. Prgm effect and costs'!$L$8/D151)</f>
        <v>&gt;100%</v>
      </c>
      <c r="Y151" s="223" t="str">
        <f t="shared" si="40"/>
        <v>&gt;100%</v>
      </c>
      <c r="Z151" s="224">
        <f>G151/M151/D151/('eTable 2. Prgm effect and costs'!$J$8)/('eTable 2. Prgm effect and costs'!$M$8)*$C$145</f>
        <v>8.2260813844632192</v>
      </c>
      <c r="AA151" s="225">
        <f t="shared" si="41"/>
        <v>4131.1636012851459</v>
      </c>
      <c r="AB151" s="226" t="str">
        <f>IF(H151/N151/I151/'eTable 2. Prgm effect and costs'!$L$8/D151&gt;1,"&gt;100%",H151/N151/I151/'eTable 2. Prgm effect and costs'!$L$8/D151)</f>
        <v>&gt;100%</v>
      </c>
      <c r="AC151" s="223" t="str">
        <f t="shared" si="42"/>
        <v>&gt;100%</v>
      </c>
      <c r="AD151" s="227">
        <f>H151/N151/D151/('eTable 2. Prgm effect and costs'!$J$8)/('eTable 2. Prgm effect and costs'!M$8)*$C$145</f>
        <v>2.2649465020053285</v>
      </c>
    </row>
    <row r="152" spans="1:30" x14ac:dyDescent="0.2">
      <c r="A152" s="519"/>
      <c r="B152" s="193" t="s">
        <v>69</v>
      </c>
      <c r="C152" s="238">
        <f>'eTable1. Data inputs'!AC51</f>
        <v>14.636403145985504</v>
      </c>
      <c r="D152" s="239">
        <f>'eTable1. Data inputs'!AH51</f>
        <v>819.97640448422476</v>
      </c>
      <c r="E152" s="240">
        <f>'eTable1. Data inputs'!Q51</f>
        <v>7532.2925830524628</v>
      </c>
      <c r="F152" s="240">
        <f>'eTable1. Data inputs'!R51</f>
        <v>7532.2925830524628</v>
      </c>
      <c r="G152" s="225">
        <f t="shared" si="30"/>
        <v>6176302.1897745524</v>
      </c>
      <c r="H152" s="225">
        <f t="shared" si="31"/>
        <v>6176302.1897745524</v>
      </c>
      <c r="I152" s="241">
        <f>'eTable1. Data inputs'!AA51</f>
        <v>0.40361050493089401</v>
      </c>
      <c r="J152" s="200">
        <f t="shared" si="32"/>
        <v>330.95109064529692</v>
      </c>
      <c r="K152" s="200">
        <f>J152*'eTable 2. Prgm effect and costs'!$L$8</f>
        <v>149.71596957763427</v>
      </c>
      <c r="L152" s="200">
        <f t="shared" si="33"/>
        <v>181.23512106766265</v>
      </c>
      <c r="M152" s="240">
        <f>'eTable1. Data inputs'!T51</f>
        <v>59305.279387700568</v>
      </c>
      <c r="N152" s="240">
        <f>'eTable1. Data inputs'!U51</f>
        <v>208507.11020539573</v>
      </c>
      <c r="O152" s="240">
        <f t="shared" si="34"/>
        <v>10748199.489781471</v>
      </c>
      <c r="P152" s="240">
        <f t="shared" si="43"/>
        <v>37788811.361543372</v>
      </c>
      <c r="Q152" s="225">
        <f t="shared" si="45"/>
        <v>-4571897.3000069186</v>
      </c>
      <c r="R152" s="225">
        <f t="shared" si="45"/>
        <v>-31612509.171768822</v>
      </c>
      <c r="S152" s="225">
        <f t="shared" si="36"/>
        <v>-25226.331811812779</v>
      </c>
      <c r="T152" s="225">
        <f t="shared" si="37"/>
        <v>-174428.16262950795</v>
      </c>
      <c r="U152" s="242">
        <f t="shared" si="44"/>
        <v>1.7402321258788347</v>
      </c>
      <c r="V152" s="243">
        <f t="shared" si="44"/>
        <v>6.1183553201309184</v>
      </c>
      <c r="W152" s="222">
        <f t="shared" si="39"/>
        <v>13107.937534546767</v>
      </c>
      <c r="X152" s="223">
        <f>IF(G152/M152/I152/'eTable 2. Prgm effect and costs'!$L$8/D152&gt;1,"&gt;100%",G152/M152/I152/'eTable 2. Prgm effect and costs'!$L$8/D152)</f>
        <v>0.69561198060180995</v>
      </c>
      <c r="Y152" s="223">
        <f t="shared" si="40"/>
        <v>0.31468161027224728</v>
      </c>
      <c r="Z152" s="224">
        <f>G152/M152/D152/('eTable 2. Prgm effect and costs'!$J$8)/('eTable 2. Prgm effect and costs'!$M$8)*$C$145</f>
        <v>8.4106039236541346</v>
      </c>
      <c r="AA152" s="225">
        <f t="shared" si="41"/>
        <v>46085.242398301692</v>
      </c>
      <c r="AB152" s="226">
        <f>IF(H152/N152/I152/'eTable 2. Prgm effect and costs'!$L$8/D152&gt;1,"&gt;100%",H152/N152/I152/'eTable 2. Prgm effect and costs'!$L$8/D152)</f>
        <v>0.19785158795968258</v>
      </c>
      <c r="AC152" s="223">
        <f t="shared" si="42"/>
        <v>8.9504289791284955E-2</v>
      </c>
      <c r="AD152" s="227">
        <f>H152/N152/D152/('eTable 2. Prgm effect and costs'!$J$8)/('eTable 2. Prgm effect and costs'!M$8)*$C$145</f>
        <v>2.392212021068485</v>
      </c>
    </row>
    <row r="153" spans="1:30" x14ac:dyDescent="0.2">
      <c r="A153" s="519"/>
      <c r="B153" s="193" t="s">
        <v>50</v>
      </c>
      <c r="C153" s="238">
        <f>'eTable1. Data inputs'!AC52</f>
        <v>9.6351354605213206</v>
      </c>
      <c r="D153" s="239">
        <f>'eTable1. Data inputs'!AH52</f>
        <v>7609</v>
      </c>
      <c r="E153" s="240">
        <f>'eTable1. Data inputs'!Q52</f>
        <v>7326.3620349284265</v>
      </c>
      <c r="F153" s="240">
        <f>'eTable1. Data inputs'!R52</f>
        <v>7326.3620349284265</v>
      </c>
      <c r="G153" s="225">
        <f t="shared" si="30"/>
        <v>55746288.723770395</v>
      </c>
      <c r="H153" s="225">
        <f t="shared" si="31"/>
        <v>55746288.723770395</v>
      </c>
      <c r="I153" s="241">
        <f>'eTable1. Data inputs'!AA52</f>
        <v>0.26569655464602382</v>
      </c>
      <c r="J153" s="200">
        <f t="shared" si="32"/>
        <v>2021.6850843015952</v>
      </c>
      <c r="K153" s="200">
        <f>J153*'eTable 2. Prgm effect and costs'!$L$8</f>
        <v>914.57182385072133</v>
      </c>
      <c r="L153" s="200">
        <f t="shared" si="33"/>
        <v>1107.1132604508739</v>
      </c>
      <c r="M153" s="240">
        <f>'eTable1. Data inputs'!T52</f>
        <v>54137.805390135938</v>
      </c>
      <c r="N153" s="240">
        <f>'eTable1. Data inputs'!U52</f>
        <v>200862.99035743912</v>
      </c>
      <c r="O153" s="240">
        <f t="shared" si="34"/>
        <v>59936682.239128292</v>
      </c>
      <c r="P153" s="240">
        <f t="shared" si="43"/>
        <v>222378080.15853688</v>
      </c>
      <c r="Q153" s="225">
        <f t="shared" si="45"/>
        <v>-4190393.5153578967</v>
      </c>
      <c r="R153" s="225">
        <f t="shared" si="45"/>
        <v>-166631791.43476647</v>
      </c>
      <c r="S153" s="225">
        <f t="shared" si="36"/>
        <v>-3784.9727440274278</v>
      </c>
      <c r="T153" s="225">
        <f t="shared" si="37"/>
        <v>-150510.1577113306</v>
      </c>
      <c r="U153" s="242">
        <f t="shared" si="44"/>
        <v>1.0751690132435865</v>
      </c>
      <c r="V153" s="243">
        <f t="shared" si="44"/>
        <v>3.9891100421132459</v>
      </c>
      <c r="W153" s="222">
        <f t="shared" si="39"/>
        <v>7877.0774397592704</v>
      </c>
      <c r="X153" s="223" t="str">
        <f>IF(G153/M153/I153/'eTable 2. Prgm effect and costs'!$L$8/D153&gt;1,"&gt;100%",G153/M153/I153/'eTable 2. Prgm effect and costs'!$L$8/D153)</f>
        <v>&gt;100%</v>
      </c>
      <c r="Y153" s="223">
        <f t="shared" si="40"/>
        <v>0.50933298939390192</v>
      </c>
      <c r="Z153" s="224">
        <f>G153/M153/D153/('eTable 2. Prgm effect and costs'!$J$8)/('eTable 2. Prgm effect and costs'!$M$8)*$C$145</f>
        <v>8.9615077646758952</v>
      </c>
      <c r="AA153" s="225">
        <f t="shared" si="41"/>
        <v>29225.66436569022</v>
      </c>
      <c r="AB153" s="226">
        <f>IF(H153/N153/I153/'eTable 2. Prgm effect and costs'!$L$8/D153&gt;1,"&gt;100%",H153/N153/I153/'eTable 2. Prgm effect and costs'!$L$8/D153)</f>
        <v>0.30345773944811849</v>
      </c>
      <c r="AC153" s="223">
        <f t="shared" si="42"/>
        <v>0.13727850117891072</v>
      </c>
      <c r="AD153" s="227">
        <f>H153/N153/D153/('eTable 2. Prgm effect and costs'!$J$8)/('eTable 2. Prgm effect and costs'!M$8)*$C$145</f>
        <v>2.4153596563651258</v>
      </c>
    </row>
    <row r="154" spans="1:30" x14ac:dyDescent="0.2">
      <c r="A154" s="519"/>
      <c r="B154" s="193" t="s">
        <v>51</v>
      </c>
      <c r="C154" s="238">
        <f>'eTable1. Data inputs'!AC53</f>
        <v>4.7317019220134737</v>
      </c>
      <c r="D154" s="239">
        <f>'eTable1. Data inputs'!AH53</f>
        <v>942</v>
      </c>
      <c r="E154" s="240">
        <f>'eTable1. Data inputs'!Q53</f>
        <v>7208.4887894145659</v>
      </c>
      <c r="F154" s="240">
        <f>'eTable1. Data inputs'!R53</f>
        <v>7208.4887894145659</v>
      </c>
      <c r="G154" s="225">
        <f t="shared" si="30"/>
        <v>6790396.439628521</v>
      </c>
      <c r="H154" s="225">
        <f t="shared" si="31"/>
        <v>6790396.439628521</v>
      </c>
      <c r="I154" s="241">
        <f>'eTable1. Data inputs'!AA53</f>
        <v>0.13048045909080833</v>
      </c>
      <c r="J154" s="200">
        <f t="shared" si="32"/>
        <v>122.91259246354144</v>
      </c>
      <c r="K154" s="200">
        <f>J154*'eTable 2. Prgm effect and costs'!$L$8</f>
        <v>55.603315638268725</v>
      </c>
      <c r="L154" s="200">
        <f t="shared" si="33"/>
        <v>67.309276825272718</v>
      </c>
      <c r="M154" s="240">
        <f>'eTable1. Data inputs'!T53</f>
        <v>50656.719160982691</v>
      </c>
      <c r="N154" s="240">
        <f>'eTable1. Data inputs'!U53</f>
        <v>199123.39042788552</v>
      </c>
      <c r="O154" s="240">
        <f t="shared" si="34"/>
        <v>3409667.1330666807</v>
      </c>
      <c r="P154" s="240">
        <f t="shared" si="43"/>
        <v>13402851.408697406</v>
      </c>
      <c r="Q154" s="225">
        <f t="shared" si="45"/>
        <v>3380729.3065618402</v>
      </c>
      <c r="R154" s="225">
        <f t="shared" si="45"/>
        <v>-6612454.9690688848</v>
      </c>
      <c r="S154" s="225">
        <f t="shared" si="36"/>
        <v>50226.795859623213</v>
      </c>
      <c r="T154" s="225">
        <f t="shared" si="37"/>
        <v>-98239.875407279615</v>
      </c>
      <c r="U154" s="242">
        <f t="shared" si="44"/>
        <v>0.50213079065133515</v>
      </c>
      <c r="V154" s="243">
        <f t="shared" si="44"/>
        <v>1.9737951278483277</v>
      </c>
      <c r="W154" s="222">
        <f t="shared" si="39"/>
        <v>3619.6041752300221</v>
      </c>
      <c r="X154" s="223" t="str">
        <f>IF(G154/M154/I154/'eTable 2. Prgm effect and costs'!$L$8/D154&gt;1,"&gt;100%",G154/M154/I154/'eTable 2. Prgm effect and costs'!$L$8/D154)</f>
        <v>&gt;100%</v>
      </c>
      <c r="Y154" s="223" t="str">
        <f t="shared" si="40"/>
        <v>&gt;100%</v>
      </c>
      <c r="Z154" s="224">
        <f>G154/M154/D154/('eTable 2. Prgm effect and costs'!$J$8)/('eTable 2. Prgm effect and costs'!$M$8)*$C$145</f>
        <v>9.4232459154233137</v>
      </c>
      <c r="AA154" s="225">
        <f t="shared" si="41"/>
        <v>14228.080051695761</v>
      </c>
      <c r="AB154" s="226">
        <f>IF(H154/N154/I154/'eTable 2. Prgm effect and costs'!$L$8/D154&gt;1,"&gt;100%",H154/N154/I154/'eTable 2. Prgm effect and costs'!$L$8/D154)</f>
        <v>0.61329886709624848</v>
      </c>
      <c r="AC154" s="223">
        <f t="shared" si="42"/>
        <v>0.27744472559115996</v>
      </c>
      <c r="AD154" s="227">
        <f>H154/N154/D154/('eTable 2. Prgm effect and costs'!$J$8)/('eTable 2. Prgm effect and costs'!M$8)*$C$145</f>
        <v>2.3972609189544376</v>
      </c>
    </row>
    <row r="155" spans="1:30" x14ac:dyDescent="0.2">
      <c r="A155" s="519"/>
      <c r="B155" s="193" t="s">
        <v>42</v>
      </c>
      <c r="C155" s="238">
        <f>'eTable1. Data inputs'!AC54</f>
        <v>6.9570662459933343</v>
      </c>
      <c r="D155" s="239">
        <f>'eTable1. Data inputs'!AH54</f>
        <v>9945</v>
      </c>
      <c r="E155" s="240">
        <f>'eTable1. Data inputs'!Q54</f>
        <v>7371.1941683857422</v>
      </c>
      <c r="F155" s="240">
        <f>'eTable1. Data inputs'!R54</f>
        <v>7371.1941683857422</v>
      </c>
      <c r="G155" s="225">
        <f t="shared" si="30"/>
        <v>73306526.004596204</v>
      </c>
      <c r="H155" s="225">
        <f t="shared" si="31"/>
        <v>73306526.004596204</v>
      </c>
      <c r="I155" s="241">
        <f>'eTable1. Data inputs'!AA54</f>
        <v>0.19184665743189894</v>
      </c>
      <c r="J155" s="200">
        <f t="shared" si="32"/>
        <v>1907.9150081602349</v>
      </c>
      <c r="K155" s="200">
        <f>J155*'eTable 2. Prgm effect and costs'!$L$8</f>
        <v>863.10440845343931</v>
      </c>
      <c r="L155" s="200">
        <f t="shared" si="33"/>
        <v>1044.8105997067955</v>
      </c>
      <c r="M155" s="240">
        <f>'eTable1. Data inputs'!T54</f>
        <v>54864.686436708762</v>
      </c>
      <c r="N155" s="240">
        <f>'eTable1. Data inputs'!U54</f>
        <v>207935.8845791608</v>
      </c>
      <c r="O155" s="240">
        <f t="shared" si="34"/>
        <v>57323205.938662969</v>
      </c>
      <c r="P155" s="240">
        <f t="shared" si="43"/>
        <v>217253616.26771602</v>
      </c>
      <c r="Q155" s="225">
        <f t="shared" si="45"/>
        <v>15983320.065933235</v>
      </c>
      <c r="R155" s="225">
        <f t="shared" si="45"/>
        <v>-143947090.26311982</v>
      </c>
      <c r="S155" s="225">
        <f t="shared" si="36"/>
        <v>15297.815767200891</v>
      </c>
      <c r="T155" s="225">
        <f t="shared" si="37"/>
        <v>-137773.38237525115</v>
      </c>
      <c r="U155" s="242">
        <f t="shared" si="44"/>
        <v>0.78196593213363974</v>
      </c>
      <c r="V155" s="243">
        <f t="shared" si="44"/>
        <v>2.9636326819537806</v>
      </c>
      <c r="W155" s="222">
        <f t="shared" si="39"/>
        <v>5764.022718819806</v>
      </c>
      <c r="X155" s="223" t="str">
        <f>IF(G155/M155/I155/'eTable 2. Prgm effect and costs'!$L$8/D155&gt;1,"&gt;100%",G155/M155/I155/'eTable 2. Prgm effect and costs'!$L$8/D155)</f>
        <v>&gt;100%</v>
      </c>
      <c r="Y155" s="223">
        <f t="shared" si="40"/>
        <v>0.70031062110958864</v>
      </c>
      <c r="Z155" s="224">
        <f>G155/M155/D155/('eTable 2. Prgm effect and costs'!$J$8)/('eTable 2. Prgm effect and costs'!$M$8)*$C$145</f>
        <v>8.8968917443891335</v>
      </c>
      <c r="AA155" s="225">
        <f t="shared" si="41"/>
        <v>21845.511942455105</v>
      </c>
      <c r="AB155" s="226">
        <f>IF(H155/N155/I155/'eTable 2. Prgm effect and costs'!$L$8/D155&gt;1,"&gt;100%",H155/N155/I155/'eTable 2. Prgm effect and costs'!$L$8/D155)</f>
        <v>0.40846030723059534</v>
      </c>
      <c r="AC155" s="223">
        <f t="shared" si="42"/>
        <v>0.18477966279479305</v>
      </c>
      <c r="AD155" s="227">
        <f>H155/N155/D155/('eTable 2. Prgm effect and costs'!$J$8)/('eTable 2. Prgm effect and costs'!M$8)*$C$145</f>
        <v>2.3474792569121199</v>
      </c>
    </row>
    <row r="156" spans="1:30" x14ac:dyDescent="0.2">
      <c r="A156" s="519"/>
      <c r="B156" s="193" t="s">
        <v>43</v>
      </c>
      <c r="C156" s="238">
        <f>'eTable1. Data inputs'!AC55</f>
        <v>9.1739745009433413</v>
      </c>
      <c r="D156" s="239">
        <f>'eTable1. Data inputs'!AH55</f>
        <v>42760</v>
      </c>
      <c r="E156" s="240">
        <f>'eTable1. Data inputs'!Q55</f>
        <v>7863.3931227157445</v>
      </c>
      <c r="F156" s="240">
        <f>'eTable1. Data inputs'!R55</f>
        <v>7863.3931227157445</v>
      </c>
      <c r="G156" s="225">
        <f t="shared" si="30"/>
        <v>336238689.92732525</v>
      </c>
      <c r="H156" s="225">
        <f t="shared" si="31"/>
        <v>336238689.92732525</v>
      </c>
      <c r="I156" s="241">
        <f>'eTable1. Data inputs'!AA55</f>
        <v>0.25297967291673529</v>
      </c>
      <c r="J156" s="200">
        <f t="shared" si="32"/>
        <v>10817.410813919601</v>
      </c>
      <c r="K156" s="200">
        <f>J156*'eTable 2. Prgm effect and costs'!$L$8</f>
        <v>4893.5906062969607</v>
      </c>
      <c r="L156" s="200">
        <f t="shared" si="33"/>
        <v>5923.8202076226407</v>
      </c>
      <c r="M156" s="240">
        <f>'eTable1. Data inputs'!T55</f>
        <v>62704.213126704206</v>
      </c>
      <c r="N156" s="240">
        <f>'eTable1. Data inputs'!U55</f>
        <v>235402.38313782902</v>
      </c>
      <c r="O156" s="240">
        <f t="shared" si="34"/>
        <v>371448484.82304722</v>
      </c>
      <c r="P156" s="240">
        <f t="shared" si="43"/>
        <v>1394481394.1543987</v>
      </c>
      <c r="Q156" s="225">
        <f t="shared" si="45"/>
        <v>-35209794.895721972</v>
      </c>
      <c r="R156" s="225">
        <f t="shared" si="45"/>
        <v>-1058242704.2270734</v>
      </c>
      <c r="S156" s="225">
        <f t="shared" si="36"/>
        <v>-5943.7649458730684</v>
      </c>
      <c r="T156" s="225">
        <f t="shared" si="37"/>
        <v>-178641.93495699787</v>
      </c>
      <c r="U156" s="242">
        <f t="shared" si="44"/>
        <v>1.1047166669110335</v>
      </c>
      <c r="V156" s="243">
        <f t="shared" si="44"/>
        <v>4.1472960605925584</v>
      </c>
      <c r="W156" s="222">
        <f t="shared" si="39"/>
        <v>8686.8214411376812</v>
      </c>
      <c r="X156" s="223" t="str">
        <f>IF(G156/M156/I156/'eTable 2. Prgm effect and costs'!$L$8/D156&gt;1,"&gt;100%",G156/M156/I156/'eTable 2. Prgm effect and costs'!$L$8/D156)</f>
        <v>&gt;100%</v>
      </c>
      <c r="Y156" s="223">
        <f t="shared" si="40"/>
        <v>0.49570995353069058</v>
      </c>
      <c r="Z156" s="224">
        <f>G156/M156/D156/('eTable 2. Prgm effect and costs'!$J$8)/('eTable 2. Prgm effect and costs'!$M$8)*$C$145</f>
        <v>8.3043686908384018</v>
      </c>
      <c r="AA156" s="225">
        <f t="shared" si="41"/>
        <v>32611.819320729624</v>
      </c>
      <c r="AB156" s="226">
        <f>IF(H156/N156/I156/'eTable 2. Prgm effect and costs'!$L$8/D156&gt;1,"&gt;100%",H156/N156/I156/'eTable 2. Prgm effect and costs'!$L$8/D156)</f>
        <v>0.29188326516928637</v>
      </c>
      <c r="AC156" s="223">
        <f t="shared" si="42"/>
        <v>0.13204242948134379</v>
      </c>
      <c r="AD156" s="227">
        <f>H156/N156/D156/('eTable 2. Prgm effect and costs'!$J$8)/('eTable 2. Prgm effect and costs'!M$8)*$C$145</f>
        <v>2.2120375220168338</v>
      </c>
    </row>
    <row r="157" spans="1:30" x14ac:dyDescent="0.2">
      <c r="A157" s="519"/>
      <c r="B157" s="193" t="s">
        <v>44</v>
      </c>
      <c r="C157" s="238">
        <f>'eTable1. Data inputs'!AC56</f>
        <v>10.37933768984451</v>
      </c>
      <c r="D157" s="239">
        <f>'eTable1. Data inputs'!AH56</f>
        <v>2044</v>
      </c>
      <c r="E157" s="240">
        <f>'eTable1. Data inputs'!Q56</f>
        <v>8181.928506748407</v>
      </c>
      <c r="F157" s="240">
        <f>'eTable1. Data inputs'!R56</f>
        <v>8181.928506748407</v>
      </c>
      <c r="G157" s="225">
        <f t="shared" si="30"/>
        <v>16723861.867793744</v>
      </c>
      <c r="H157" s="225">
        <f t="shared" si="31"/>
        <v>16723861.867793744</v>
      </c>
      <c r="I157" s="241">
        <f>'eTable1. Data inputs'!AA56</f>
        <v>0.286218525416569</v>
      </c>
      <c r="J157" s="200">
        <f t="shared" si="32"/>
        <v>585.03066595146709</v>
      </c>
      <c r="K157" s="200">
        <f>J157*'eTable 2. Prgm effect and costs'!$L$8</f>
        <v>264.65672983518738</v>
      </c>
      <c r="L157" s="200">
        <f t="shared" si="33"/>
        <v>320.37393611627971</v>
      </c>
      <c r="M157" s="240">
        <f>'eTable1. Data inputs'!T56</f>
        <v>60560.960145605473</v>
      </c>
      <c r="N157" s="240">
        <f>'eTable1. Data inputs'!U56</f>
        <v>217592.69860998634</v>
      </c>
      <c r="O157" s="240">
        <f t="shared" si="34"/>
        <v>19402153.176828768</v>
      </c>
      <c r="P157" s="240">
        <f t="shared" si="43"/>
        <v>69711029.323844671</v>
      </c>
      <c r="Q157" s="225">
        <f t="shared" si="45"/>
        <v>-2678291.3090350237</v>
      </c>
      <c r="R157" s="225">
        <f t="shared" si="45"/>
        <v>-52987167.456050925</v>
      </c>
      <c r="S157" s="225">
        <f t="shared" si="36"/>
        <v>-8359.8913866168496</v>
      </c>
      <c r="T157" s="225">
        <f t="shared" si="37"/>
        <v>-165391.62985099774</v>
      </c>
      <c r="U157" s="242">
        <f t="shared" si="44"/>
        <v>1.1601478970711177</v>
      </c>
      <c r="V157" s="243">
        <f t="shared" si="44"/>
        <v>4.1683571578698491</v>
      </c>
      <c r="W157" s="222">
        <f t="shared" si="39"/>
        <v>9492.2471510903961</v>
      </c>
      <c r="X157" s="223" t="str">
        <f>IF(G157/M157/I157/'eTable 2. Prgm effect and costs'!$L$8/D157&gt;1,"&gt;100%",G157/M157/I157/'eTable 2. Prgm effect and costs'!$L$8/D157)</f>
        <v>&gt;100%</v>
      </c>
      <c r="Y157" s="223">
        <f t="shared" si="40"/>
        <v>0.47202520385681351</v>
      </c>
      <c r="Z157" s="224">
        <f>G157/M157/D157/('eTable 2. Prgm effect and costs'!$J$8)/('eTable 2. Prgm effect and costs'!$M$8)*$C$145</f>
        <v>8.946564240686854</v>
      </c>
      <c r="AA157" s="225">
        <f t="shared" si="41"/>
        <v>34105.200256284086</v>
      </c>
      <c r="AB157" s="226">
        <f>IF(H157/N157/I157/'eTable 2. Prgm effect and costs'!$L$8/D157&gt;1,"&gt;100%",H157/N157/I157/'eTable 2. Prgm effect and costs'!$L$8/D157)</f>
        <v>0.29040849186927364</v>
      </c>
      <c r="AC157" s="223">
        <f t="shared" si="42"/>
        <v>0.13137527013133801</v>
      </c>
      <c r="AD157" s="227">
        <f>H157/N157/D157/('eTable 2. Prgm effect and costs'!$J$8)/('eTable 2. Prgm effect and costs'!M$8)*$C$145</f>
        <v>2.4900307955253655</v>
      </c>
    </row>
    <row r="158" spans="1:30" x14ac:dyDescent="0.2">
      <c r="A158" s="519"/>
      <c r="B158" s="193" t="s">
        <v>45</v>
      </c>
      <c r="C158" s="238">
        <f>'eTable1. Data inputs'!AC57</f>
        <v>6.0798200503663375</v>
      </c>
      <c r="D158" s="239">
        <f>'eTable1. Data inputs'!AH57</f>
        <v>597</v>
      </c>
      <c r="E158" s="240">
        <f>'eTable1. Data inputs'!Q57</f>
        <v>7973.9123701069348</v>
      </c>
      <c r="F158" s="240">
        <f>'eTable1. Data inputs'!R57</f>
        <v>7973.9123701069348</v>
      </c>
      <c r="G158" s="225">
        <f t="shared" si="30"/>
        <v>4760425.6849538404</v>
      </c>
      <c r="H158" s="225">
        <f t="shared" si="31"/>
        <v>4760425.6849538404</v>
      </c>
      <c r="I158" s="241">
        <f>'eTable1. Data inputs'!AA57</f>
        <v>0.16765589304571629</v>
      </c>
      <c r="J158" s="200">
        <f t="shared" si="32"/>
        <v>100.09056814829263</v>
      </c>
      <c r="K158" s="200">
        <f>J158*'eTable 2. Prgm effect and costs'!$L$8</f>
        <v>45.279066543275221</v>
      </c>
      <c r="L158" s="200">
        <f t="shared" si="33"/>
        <v>54.811501605017412</v>
      </c>
      <c r="M158" s="240">
        <f>'eTable1. Data inputs'!T57</f>
        <v>60691.529951901961</v>
      </c>
      <c r="N158" s="240">
        <f>'eTable1. Data inputs'!U57</f>
        <v>213041.72026380175</v>
      </c>
      <c r="O158" s="240">
        <f t="shared" si="34"/>
        <v>3326593.8913696366</v>
      </c>
      <c r="P158" s="240">
        <f t="shared" si="43"/>
        <v>11677136.59217504</v>
      </c>
      <c r="Q158" s="225">
        <f t="shared" si="45"/>
        <v>1433831.7935842038</v>
      </c>
      <c r="R158" s="225">
        <f t="shared" si="45"/>
        <v>-6916710.9072211999</v>
      </c>
      <c r="S158" s="225">
        <f t="shared" si="36"/>
        <v>26159.323346342178</v>
      </c>
      <c r="T158" s="225">
        <f t="shared" si="37"/>
        <v>-126190.86696555761</v>
      </c>
      <c r="U158" s="242">
        <f t="shared" si="44"/>
        <v>0.69880176932157967</v>
      </c>
      <c r="V158" s="243">
        <f t="shared" si="44"/>
        <v>2.4529605890251953</v>
      </c>
      <c r="W158" s="222">
        <f t="shared" si="39"/>
        <v>5572.1840726459577</v>
      </c>
      <c r="X158" s="223" t="str">
        <f>IF(G158/M158/I158/'eTable 2. Prgm effect and costs'!$L$8/D158&gt;1,"&gt;100%",G158/M158/I158/'eTable 2. Prgm effect and costs'!$L$8/D158)</f>
        <v>&gt;100%</v>
      </c>
      <c r="Y158" s="223">
        <f t="shared" si="40"/>
        <v>0.7836543518638982</v>
      </c>
      <c r="Z158" s="224">
        <f>G158/M158/D158/('eTable 2. Prgm effect and costs'!$J$8)/('eTable 2. Prgm effect and costs'!$M$8)*$C$145</f>
        <v>8.7003501096868039</v>
      </c>
      <c r="AA158" s="225">
        <f t="shared" si="41"/>
        <v>19559.692784212799</v>
      </c>
      <c r="AB158" s="226">
        <f>IF(H158/N158/I158/'eTable 2. Prgm effect and costs'!$L$8/D158&gt;1,"&gt;100%",H158/N158/I158/'eTable 2. Prgm effect and costs'!$L$8/D158)</f>
        <v>0.4934960313693979</v>
      </c>
      <c r="AC158" s="223">
        <f t="shared" si="42"/>
        <v>0.22324820466710851</v>
      </c>
      <c r="AD158" s="227">
        <f>H158/N158/D158/('eTable 2. Prgm effect and costs'!$J$8)/('eTable 2. Prgm effect and costs'!M$8)*$C$145</f>
        <v>2.4785640982444219</v>
      </c>
    </row>
    <row r="159" spans="1:30" x14ac:dyDescent="0.2">
      <c r="A159" s="519"/>
      <c r="B159" s="193" t="s">
        <v>46</v>
      </c>
      <c r="C159" s="238">
        <f>'eTable1. Data inputs'!AC58</f>
        <v>3.1444837452769727</v>
      </c>
      <c r="D159" s="239">
        <f>'eTable1. Data inputs'!AH58</f>
        <v>8073</v>
      </c>
      <c r="E159" s="240">
        <f>'eTable1. Data inputs'!Q58</f>
        <v>8272.1167082865486</v>
      </c>
      <c r="F159" s="240">
        <f>'eTable1. Data inputs'!R58</f>
        <v>8272.1167082865486</v>
      </c>
      <c r="G159" s="225">
        <f t="shared" si="30"/>
        <v>66780798.185997307</v>
      </c>
      <c r="H159" s="225">
        <f t="shared" si="31"/>
        <v>66780798.185997307</v>
      </c>
      <c r="I159" s="241">
        <f>'eTable1. Data inputs'!AA58</f>
        <v>8.6711650363793871E-2</v>
      </c>
      <c r="J159" s="200">
        <f t="shared" si="32"/>
        <v>700.02315338690789</v>
      </c>
      <c r="K159" s="200">
        <f>J159*'eTable 2. Prgm effect and costs'!$L$8</f>
        <v>316.67714081788677</v>
      </c>
      <c r="L159" s="200">
        <f t="shared" si="33"/>
        <v>383.34601256902113</v>
      </c>
      <c r="M159" s="240">
        <f>'eTable1. Data inputs'!T58</f>
        <v>61328.445477781948</v>
      </c>
      <c r="N159" s="240">
        <f>'eTable1. Data inputs'!U58</f>
        <v>225559.96069265349</v>
      </c>
      <c r="O159" s="240">
        <f t="shared" si="34"/>
        <v>23510015.030964326</v>
      </c>
      <c r="P159" s="240">
        <f t="shared" si="43"/>
        <v>86467511.526753858</v>
      </c>
      <c r="Q159" s="225">
        <f t="shared" si="45"/>
        <v>43270783.155032977</v>
      </c>
      <c r="R159" s="225">
        <f t="shared" si="45"/>
        <v>-19686713.34075655</v>
      </c>
      <c r="S159" s="225">
        <f t="shared" si="36"/>
        <v>112876.57034711457</v>
      </c>
      <c r="T159" s="225">
        <f t="shared" si="37"/>
        <v>-51354.944867756967</v>
      </c>
      <c r="U159" s="242">
        <f t="shared" si="44"/>
        <v>0.35204752967289238</v>
      </c>
      <c r="V159" s="243">
        <f t="shared" si="44"/>
        <v>1.2947960173510549</v>
      </c>
      <c r="W159" s="222">
        <f t="shared" si="39"/>
        <v>2912.1782523181378</v>
      </c>
      <c r="X159" s="223" t="str">
        <f>IF(G159/M159/I159/'eTable 2. Prgm effect and costs'!$L$8/D159&gt;1,"&gt;100%",G159/M159/I159/'eTable 2. Prgm effect and costs'!$L$8/D159)</f>
        <v>&gt;100%</v>
      </c>
      <c r="Y159" s="223" t="str">
        <f t="shared" si="40"/>
        <v>&gt;100%</v>
      </c>
      <c r="Z159" s="224">
        <f>G159/M159/D159/('eTable 2. Prgm effect and costs'!$J$8)/('eTable 2. Prgm effect and costs'!$M$8)*$C$145</f>
        <v>8.9319863945606812</v>
      </c>
      <c r="AA159" s="225">
        <f t="shared" si="41"/>
        <v>10710.70376895254</v>
      </c>
      <c r="AB159" s="226">
        <f>IF(H159/N159/I159/'eTable 2. Prgm effect and costs'!$L$8/D159&gt;1,"&gt;100%",H159/N159/I159/'eTable 2. Prgm effect and costs'!$L$8/D159)</f>
        <v>0.93491661973599316</v>
      </c>
      <c r="AC159" s="223">
        <f t="shared" si="42"/>
        <v>0.42293847083294916</v>
      </c>
      <c r="AD159" s="227">
        <f>H159/N159/D159/('eTable 2. Prgm effect and costs'!$J$8)/('eTable 2. Prgm effect and costs'!M$8)*$C$145</f>
        <v>2.428555311523187</v>
      </c>
    </row>
    <row r="160" spans="1:30" x14ac:dyDescent="0.2">
      <c r="A160" s="519"/>
      <c r="B160" s="193" t="s">
        <v>47</v>
      </c>
      <c r="C160" s="238">
        <f>'eTable1. Data inputs'!AC59</f>
        <v>4.4692457364511107</v>
      </c>
      <c r="D160" s="239">
        <f>'eTable1. Data inputs'!AH59</f>
        <v>6412</v>
      </c>
      <c r="E160" s="240">
        <f>'eTable1. Data inputs'!Q59</f>
        <v>8390.8489089861523</v>
      </c>
      <c r="F160" s="240">
        <f>'eTable1. Data inputs'!R59</f>
        <v>8390.8489089861523</v>
      </c>
      <c r="G160" s="225">
        <f t="shared" si="30"/>
        <v>53802123.204419211</v>
      </c>
      <c r="H160" s="225">
        <f t="shared" si="31"/>
        <v>53802123.204419211</v>
      </c>
      <c r="I160" s="241">
        <f>'eTable1. Data inputs'!AA59</f>
        <v>0.12324302018450733</v>
      </c>
      <c r="J160" s="200">
        <f t="shared" si="32"/>
        <v>790.234245423061</v>
      </c>
      <c r="K160" s="200">
        <f>J160*'eTable 2. Prgm effect and costs'!$L$8</f>
        <v>357.48692054852745</v>
      </c>
      <c r="L160" s="200">
        <f t="shared" si="33"/>
        <v>432.74732487453355</v>
      </c>
      <c r="M160" s="240">
        <f>'eTable1. Data inputs'!T59</f>
        <v>64689.571370478407</v>
      </c>
      <c r="N160" s="240">
        <f>'eTable1. Data inputs'!U59</f>
        <v>234213.16285086726</v>
      </c>
      <c r="O160" s="240">
        <f t="shared" si="34"/>
        <v>27994238.957854744</v>
      </c>
      <c r="P160" s="240">
        <f t="shared" si="43"/>
        <v>101355119.67411628</v>
      </c>
      <c r="Q160" s="225">
        <f t="shared" si="45"/>
        <v>25807884.246564467</v>
      </c>
      <c r="R160" s="225">
        <f t="shared" si="45"/>
        <v>-47552996.469697073</v>
      </c>
      <c r="S160" s="225">
        <f t="shared" si="36"/>
        <v>59637.30510418972</v>
      </c>
      <c r="T160" s="225">
        <f t="shared" si="37"/>
        <v>-109886.28637619913</v>
      </c>
      <c r="U160" s="242">
        <f t="shared" si="44"/>
        <v>0.52031847983938573</v>
      </c>
      <c r="V160" s="243">
        <f t="shared" si="44"/>
        <v>1.883849811819158</v>
      </c>
      <c r="W160" s="222">
        <f t="shared" si="39"/>
        <v>4365.9137488856431</v>
      </c>
      <c r="X160" s="223" t="str">
        <f>IF(G160/M160/I160/'eTable 2. Prgm effect and costs'!$L$8/D160&gt;1,"&gt;100%",G160/M160/I160/'eTable 2. Prgm effect and costs'!$L$8/D160)</f>
        <v>&gt;100%</v>
      </c>
      <c r="Y160" s="223" t="str">
        <f t="shared" si="40"/>
        <v>&gt;100%</v>
      </c>
      <c r="Z160" s="224">
        <f>G160/M160/D160/('eTable 2. Prgm effect and costs'!$J$8)/('eTable 2. Prgm effect and costs'!$M$8)*$C$145</f>
        <v>8.5894426387290679</v>
      </c>
      <c r="AA160" s="225">
        <f t="shared" si="41"/>
        <v>15807.09913819655</v>
      </c>
      <c r="AB160" s="226">
        <f>IF(H160/N160/I160/'eTable 2. Prgm effect and costs'!$L$8/D160&gt;1,"&gt;100%",H160/N160/I160/'eTable 2. Prgm effect and costs'!$L$8/D160)</f>
        <v>0.64258111670829954</v>
      </c>
      <c r="AC160" s="223">
        <f t="shared" si="42"/>
        <v>0.29069145755851639</v>
      </c>
      <c r="AD160" s="227">
        <f>H160/N160/D160/('eTable 2. Prgm effect and costs'!$J$8)/('eTable 2. Prgm effect and costs'!M$8)*$C$145</f>
        <v>2.3724002350990707</v>
      </c>
    </row>
    <row r="161" spans="1:30" x14ac:dyDescent="0.2">
      <c r="A161" s="519"/>
      <c r="B161" s="193" t="s">
        <v>52</v>
      </c>
      <c r="C161" s="238">
        <f>'eTable1. Data inputs'!AC60</f>
        <v>12.300944775438984</v>
      </c>
      <c r="D161" s="239">
        <f>'eTable1. Data inputs'!AH60</f>
        <v>1738.6776231781694</v>
      </c>
      <c r="E161" s="240">
        <f>'eTable1. Data inputs'!Q60</f>
        <v>7193.8706331112226</v>
      </c>
      <c r="F161" s="240">
        <f>'eTable1. Data inputs'!R60</f>
        <v>7193.8706331112226</v>
      </c>
      <c r="G161" s="225">
        <f t="shared" si="30"/>
        <v>12507821.893829053</v>
      </c>
      <c r="H161" s="225">
        <f t="shared" si="31"/>
        <v>12507821.893829053</v>
      </c>
      <c r="I161" s="241">
        <f>'eTable1. Data inputs'!AA60</f>
        <v>0.33920837533801618</v>
      </c>
      <c r="J161" s="200">
        <f t="shared" si="32"/>
        <v>589.77401179483036</v>
      </c>
      <c r="K161" s="200">
        <f>J161*'eTable 2. Prgm effect and costs'!$L$8</f>
        <v>266.80252914528029</v>
      </c>
      <c r="L161" s="200">
        <f t="shared" si="33"/>
        <v>322.97148264955007</v>
      </c>
      <c r="M161" s="240">
        <f>'eTable1. Data inputs'!T60</f>
        <v>53233.953602252455</v>
      </c>
      <c r="N161" s="240">
        <f>'eTable1. Data inputs'!U60</f>
        <v>191013.50134830095</v>
      </c>
      <c r="O161" s="240">
        <f t="shared" si="34"/>
        <v>17193048.922216833</v>
      </c>
      <c r="P161" s="240">
        <f t="shared" si="43"/>
        <v>61691913.73654259</v>
      </c>
      <c r="Q161" s="225">
        <f t="shared" si="45"/>
        <v>-4685227.0283877794</v>
      </c>
      <c r="R161" s="225">
        <f t="shared" si="45"/>
        <v>-49184091.842713535</v>
      </c>
      <c r="S161" s="225">
        <f t="shared" si="36"/>
        <v>-14506.627612914128</v>
      </c>
      <c r="T161" s="225">
        <f t="shared" si="37"/>
        <v>-152286.17535896262</v>
      </c>
      <c r="U161" s="242">
        <f t="shared" si="44"/>
        <v>1.3745837659152562</v>
      </c>
      <c r="V161" s="243">
        <f t="shared" si="44"/>
        <v>4.9322667255902761</v>
      </c>
      <c r="W161" s="222">
        <f t="shared" si="39"/>
        <v>9888.5777863691928</v>
      </c>
      <c r="X161" s="223">
        <f>IF(G161/M161/I161/'eTable 2. Prgm effect and costs'!$L$8/D161&gt;1,"&gt;100%",G161/M161/I161/'eTable 2. Prgm effect and costs'!$L$8/D161)</f>
        <v>0.88064936150577544</v>
      </c>
      <c r="Y161" s="223">
        <f t="shared" si="40"/>
        <v>0.39838899687166013</v>
      </c>
      <c r="Z161" s="224">
        <f>G161/M161/D161/('eTable 2. Prgm effect and costs'!$J$8)/('eTable 2. Prgm effect and costs'!$M$8)*$C$145</f>
        <v>8.9488506124241134</v>
      </c>
      <c r="AA161" s="225">
        <f t="shared" si="41"/>
        <v>35482.088751895535</v>
      </c>
      <c r="AB161" s="226">
        <f>IF(H161/N161/I161/'eTable 2. Prgm effect and costs'!$L$8/D161&gt;1,"&gt;100%",H161/N161/I161/'eTable 2. Prgm effect and costs'!$L$8/D161)</f>
        <v>0.24543001892189908</v>
      </c>
      <c r="AC161" s="223">
        <f t="shared" si="42"/>
        <v>0.11102786570276382</v>
      </c>
      <c r="AD161" s="227">
        <f>H161/N161/D161/('eTable 2. Prgm effect and costs'!$J$8)/('eTable 2. Prgm effect and costs'!M$8)*$C$145</f>
        <v>2.4939739596030979</v>
      </c>
    </row>
    <row r="162" spans="1:30" x14ac:dyDescent="0.2">
      <c r="A162" s="519"/>
      <c r="B162" s="193" t="s">
        <v>48</v>
      </c>
      <c r="C162" s="238">
        <f>'eTable1. Data inputs'!AC61</f>
        <v>3.4608373299402957</v>
      </c>
      <c r="D162" s="239">
        <f>'eTable1. Data inputs'!AH61</f>
        <v>5216</v>
      </c>
      <c r="E162" s="240">
        <f>'eTable1. Data inputs'!Q61</f>
        <v>7531.1787493505308</v>
      </c>
      <c r="F162" s="240">
        <f>'eTable1. Data inputs'!R61</f>
        <v>7531.1787493505308</v>
      </c>
      <c r="G162" s="225">
        <f t="shared" si="30"/>
        <v>39282628.356612369</v>
      </c>
      <c r="H162" s="225">
        <f t="shared" si="31"/>
        <v>39282628.356612369</v>
      </c>
      <c r="I162" s="241">
        <f>'eTable1. Data inputs'!AA61</f>
        <v>9.5435353091105221E-2</v>
      </c>
      <c r="J162" s="200">
        <f t="shared" si="32"/>
        <v>497.79080172320482</v>
      </c>
      <c r="K162" s="200">
        <f>J162*'eTable 2. Prgm effect and costs'!$L$8</f>
        <v>225.19107697002116</v>
      </c>
      <c r="L162" s="200">
        <f t="shared" si="33"/>
        <v>272.59972475318364</v>
      </c>
      <c r="M162" s="240">
        <f>'eTable1. Data inputs'!T61</f>
        <v>60008.577588090055</v>
      </c>
      <c r="N162" s="240">
        <f>'eTable1. Data inputs'!U61</f>
        <v>209156.3500258007</v>
      </c>
      <c r="O162" s="240">
        <f t="shared" si="34"/>
        <v>16358321.733343413</v>
      </c>
      <c r="P162" s="240">
        <f t="shared" si="43"/>
        <v>57015963.447413802</v>
      </c>
      <c r="Q162" s="225">
        <f t="shared" si="45"/>
        <v>22924306.623268954</v>
      </c>
      <c r="R162" s="225">
        <f t="shared" si="45"/>
        <v>-17733335.090801433</v>
      </c>
      <c r="S162" s="225">
        <f t="shared" si="36"/>
        <v>84095.120213437505</v>
      </c>
      <c r="T162" s="225">
        <f t="shared" si="37"/>
        <v>-65052.652224273123</v>
      </c>
      <c r="U162" s="242">
        <f t="shared" si="44"/>
        <v>0.41642635479583046</v>
      </c>
      <c r="V162" s="243">
        <f t="shared" si="44"/>
        <v>1.4514294443288291</v>
      </c>
      <c r="W162" s="222">
        <f t="shared" si="39"/>
        <v>3136.1813139078631</v>
      </c>
      <c r="X162" s="223" t="str">
        <f>IF(G162/M162/I162/'eTable 2. Prgm effect and costs'!$L$8/D162&gt;1,"&gt;100%",G162/M162/I162/'eTable 2. Prgm effect and costs'!$L$8/D162)</f>
        <v>&gt;100%</v>
      </c>
      <c r="Y162" s="223" t="str">
        <f t="shared" si="40"/>
        <v>&gt;100%</v>
      </c>
      <c r="Z162" s="224">
        <f>G162/M162/D162/('eTable 2. Prgm effect and costs'!$J$8)/('eTable 2. Prgm effect and costs'!$M$8)*$C$145</f>
        <v>8.3108028348424465</v>
      </c>
      <c r="AA162" s="225">
        <f t="shared" si="41"/>
        <v>10930.974587310928</v>
      </c>
      <c r="AB162" s="226">
        <f>IF(H162/N162/I162/'eTable 2. Prgm effect and costs'!$L$8/D162&gt;1,"&gt;100%",H162/N162/I162/'eTable 2. Prgm effect and costs'!$L$8/D162)</f>
        <v>0.83402353488098513</v>
      </c>
      <c r="AC162" s="223">
        <f t="shared" si="42"/>
        <v>0.3772963610175884</v>
      </c>
      <c r="AD162" s="227">
        <f>H162/N162/D162/('eTable 2. Prgm effect and costs'!$J$8)/('eTable 2. Prgm effect and costs'!M$8)*$C$145</f>
        <v>2.3844337342492437</v>
      </c>
    </row>
    <row r="163" spans="1:30" x14ac:dyDescent="0.2">
      <c r="A163" s="520"/>
      <c r="B163" s="199" t="s">
        <v>49</v>
      </c>
      <c r="C163" s="244">
        <f>'eTable1. Data inputs'!AC62</f>
        <v>5.2295557056631727</v>
      </c>
      <c r="D163" s="245">
        <f>'eTable1. Data inputs'!AH62</f>
        <v>589</v>
      </c>
      <c r="E163" s="246">
        <f>'eTable1. Data inputs'!Q62</f>
        <v>7489.8653264040504</v>
      </c>
      <c r="F163" s="246">
        <f>'eTable1. Data inputs'!R62</f>
        <v>7489.8653264040504</v>
      </c>
      <c r="G163" s="231">
        <f t="shared" si="30"/>
        <v>4411530.6772519853</v>
      </c>
      <c r="H163" s="231">
        <f t="shared" si="31"/>
        <v>4411530.6772519853</v>
      </c>
      <c r="I163" s="247">
        <f>'eTable1. Data inputs'!AA62</f>
        <v>0.14420917474563266</v>
      </c>
      <c r="J163" s="201">
        <f t="shared" si="32"/>
        <v>84.939203925177637</v>
      </c>
      <c r="K163" s="201">
        <f>J163*'eTable 2. Prgm effect and costs'!$L$8</f>
        <v>38.424877966151776</v>
      </c>
      <c r="L163" s="201">
        <f t="shared" si="33"/>
        <v>46.514325959025861</v>
      </c>
      <c r="M163" s="246">
        <f>'eTable1. Data inputs'!T62</f>
        <v>49998.647083947188</v>
      </c>
      <c r="N163" s="246">
        <f>'eTable1. Data inputs'!U62</f>
        <v>195551.45045299883</v>
      </c>
      <c r="O163" s="246">
        <f t="shared" si="34"/>
        <v>2325653.3679730175</v>
      </c>
      <c r="P163" s="246">
        <f t="shared" si="43"/>
        <v>9095943.9081310835</v>
      </c>
      <c r="Q163" s="231">
        <f t="shared" si="45"/>
        <v>2085877.3092789678</v>
      </c>
      <c r="R163" s="231">
        <f t="shared" si="45"/>
        <v>-4684413.2308790982</v>
      </c>
      <c r="S163" s="231">
        <f t="shared" si="36"/>
        <v>44843.760847279656</v>
      </c>
      <c r="T163" s="231">
        <f t="shared" si="37"/>
        <v>-100709.04252177199</v>
      </c>
      <c r="U163" s="248">
        <f t="shared" si="44"/>
        <v>0.52717606157999219</v>
      </c>
      <c r="V163" s="249">
        <f t="shared" si="44"/>
        <v>2.061856660100819</v>
      </c>
      <c r="W163" s="228">
        <f t="shared" si="39"/>
        <v>3948.4777045382302</v>
      </c>
      <c r="X163" s="229" t="str">
        <f>IF(G163/M163/I163/'eTable 2. Prgm effect and costs'!$L$8/D163&gt;1,"&gt;100%",G163/M163/I163/'eTable 2. Prgm effect and costs'!$L$8/D163)</f>
        <v>&gt;100%</v>
      </c>
      <c r="Y163" s="229" t="str">
        <f t="shared" si="40"/>
        <v>&gt;100%</v>
      </c>
      <c r="Z163" s="230">
        <f>G163/M163/D163/('eTable 2. Prgm effect and costs'!$J$8)/('eTable 2. Prgm effect and costs'!$M$8)*$C$145</f>
        <v>9.9199415276743466</v>
      </c>
      <c r="AA163" s="231">
        <f t="shared" si="41"/>
        <v>15443.028706504387</v>
      </c>
      <c r="AB163" s="232">
        <f>IF(H163/N163/I163/'eTable 2. Prgm effect and costs'!$L$8/D163&gt;1,"&gt;100%",H163/N163/I163/'eTable 2. Prgm effect and costs'!$L$8/D163)</f>
        <v>0.58710498126008581</v>
      </c>
      <c r="AC163" s="229">
        <f t="shared" si="42"/>
        <v>0.26559511057003871</v>
      </c>
      <c r="AD163" s="233">
        <f>H163/N163/D163/('eTable 2. Prgm effect and costs'!$J$8)/('eTable 2. Prgm effect and costs'!M$8)*$C$145</f>
        <v>2.536333299429002</v>
      </c>
    </row>
    <row r="164" spans="1:30" x14ac:dyDescent="0.2">
      <c r="D164" s="221"/>
      <c r="O164" s="220"/>
    </row>
    <row r="165" spans="1:30" x14ac:dyDescent="0.2">
      <c r="W165" s="220"/>
      <c r="AA165" s="220"/>
    </row>
    <row r="166" spans="1:30" x14ac:dyDescent="0.2">
      <c r="W166" s="220"/>
      <c r="AA166" s="220"/>
    </row>
    <row r="167" spans="1:30" x14ac:dyDescent="0.2">
      <c r="W167" s="220"/>
      <c r="AA167" s="220"/>
    </row>
    <row r="168" spans="1:30" x14ac:dyDescent="0.2">
      <c r="W168" s="220"/>
      <c r="AA168" s="220"/>
    </row>
    <row r="169" spans="1:30" x14ac:dyDescent="0.2">
      <c r="W169" s="220"/>
      <c r="AA169" s="220"/>
    </row>
    <row r="170" spans="1:30" x14ac:dyDescent="0.2">
      <c r="W170" s="220"/>
      <c r="AA170" s="220"/>
    </row>
    <row r="171" spans="1:30" x14ac:dyDescent="0.2">
      <c r="W171" s="220"/>
      <c r="AA171" s="220"/>
    </row>
    <row r="172" spans="1:30" x14ac:dyDescent="0.2">
      <c r="W172" s="220"/>
      <c r="AA172" s="220"/>
    </row>
    <row r="173" spans="1:30" x14ac:dyDescent="0.2">
      <c r="W173" s="220"/>
      <c r="AA173" s="220"/>
    </row>
    <row r="174" spans="1:30" x14ac:dyDescent="0.2">
      <c r="W174" s="220"/>
      <c r="AA174" s="220"/>
    </row>
    <row r="175" spans="1:30" x14ac:dyDescent="0.2">
      <c r="W175" s="220"/>
      <c r="AA175" s="220"/>
    </row>
    <row r="176" spans="1:30" x14ac:dyDescent="0.2">
      <c r="W176" s="220"/>
      <c r="AA176" s="220"/>
    </row>
    <row r="177" spans="23:27" x14ac:dyDescent="0.2">
      <c r="W177" s="220"/>
      <c r="AA177" s="220"/>
    </row>
    <row r="178" spans="23:27" x14ac:dyDescent="0.2">
      <c r="W178" s="220"/>
      <c r="AA178" s="220"/>
    </row>
    <row r="179" spans="23:27" x14ac:dyDescent="0.2">
      <c r="W179" s="220"/>
      <c r="AA179" s="220"/>
    </row>
    <row r="180" spans="23:27" x14ac:dyDescent="0.2">
      <c r="W180" s="220"/>
      <c r="AA180" s="220"/>
    </row>
    <row r="181" spans="23:27" x14ac:dyDescent="0.2">
      <c r="W181" s="220"/>
      <c r="AA181" s="220"/>
    </row>
    <row r="182" spans="23:27" x14ac:dyDescent="0.2">
      <c r="W182" s="220"/>
      <c r="AA182" s="220"/>
    </row>
    <row r="183" spans="23:27" x14ac:dyDescent="0.2">
      <c r="W183" s="220"/>
      <c r="AA183" s="220"/>
    </row>
    <row r="184" spans="23:27" x14ac:dyDescent="0.2">
      <c r="W184" s="220"/>
      <c r="AA184" s="220"/>
    </row>
    <row r="185" spans="23:27" x14ac:dyDescent="0.2">
      <c r="W185" s="220"/>
      <c r="AA185" s="220"/>
    </row>
    <row r="186" spans="23:27" x14ac:dyDescent="0.2">
      <c r="W186" s="220"/>
      <c r="AA186" s="220"/>
    </row>
    <row r="187" spans="23:27" x14ac:dyDescent="0.2">
      <c r="W187" s="220"/>
      <c r="AA187" s="220"/>
    </row>
    <row r="188" spans="23:27" x14ac:dyDescent="0.2">
      <c r="W188" s="220"/>
      <c r="AA188" s="220"/>
    </row>
    <row r="189" spans="23:27" x14ac:dyDescent="0.2">
      <c r="W189" s="220"/>
      <c r="AA189" s="220"/>
    </row>
    <row r="190" spans="23:27" x14ac:dyDescent="0.2">
      <c r="W190" s="220"/>
      <c r="AA190" s="220"/>
    </row>
    <row r="191" spans="23:27" x14ac:dyDescent="0.2">
      <c r="W191" s="220"/>
      <c r="AA191" s="220"/>
    </row>
    <row r="192" spans="23:27" x14ac:dyDescent="0.2">
      <c r="W192" s="220"/>
      <c r="AA192" s="220"/>
    </row>
    <row r="193" spans="23:27" x14ac:dyDescent="0.2">
      <c r="W193" s="220"/>
      <c r="AA193" s="220"/>
    </row>
    <row r="194" spans="23:27" x14ac:dyDescent="0.2">
      <c r="W194" s="220"/>
      <c r="AA194" s="220"/>
    </row>
    <row r="195" spans="23:27" x14ac:dyDescent="0.2">
      <c r="W195" s="220"/>
      <c r="AA195" s="220"/>
    </row>
    <row r="196" spans="23:27" x14ac:dyDescent="0.2">
      <c r="W196" s="220"/>
      <c r="AA196" s="220"/>
    </row>
    <row r="197" spans="23:27" x14ac:dyDescent="0.2">
      <c r="W197" s="220"/>
      <c r="AA197" s="220"/>
    </row>
    <row r="198" spans="23:27" x14ac:dyDescent="0.2">
      <c r="W198" s="220"/>
      <c r="AA198" s="220"/>
    </row>
    <row r="199" spans="23:27" x14ac:dyDescent="0.2">
      <c r="W199" s="220"/>
      <c r="AA199" s="220"/>
    </row>
    <row r="200" spans="23:27" x14ac:dyDescent="0.2">
      <c r="W200" s="220"/>
      <c r="AA200" s="220"/>
    </row>
    <row r="201" spans="23:27" x14ac:dyDescent="0.2">
      <c r="W201" s="220"/>
      <c r="AA201" s="220"/>
    </row>
    <row r="202" spans="23:27" x14ac:dyDescent="0.2">
      <c r="W202" s="220"/>
      <c r="AA202" s="220"/>
    </row>
    <row r="203" spans="23:27" x14ac:dyDescent="0.2">
      <c r="W203" s="220"/>
      <c r="AA203" s="220"/>
    </row>
    <row r="204" spans="23:27" x14ac:dyDescent="0.2">
      <c r="W204" s="220"/>
      <c r="AA204" s="220"/>
    </row>
    <row r="205" spans="23:27" x14ac:dyDescent="0.2">
      <c r="W205" s="220"/>
      <c r="AA205" s="220"/>
    </row>
    <row r="206" spans="23:27" x14ac:dyDescent="0.2">
      <c r="W206" s="220"/>
      <c r="AA206" s="220"/>
    </row>
    <row r="207" spans="23:27" x14ac:dyDescent="0.2">
      <c r="W207" s="220"/>
      <c r="AA207" s="220"/>
    </row>
    <row r="208" spans="23:27" x14ac:dyDescent="0.2">
      <c r="W208" s="220"/>
      <c r="AA208" s="220"/>
    </row>
    <row r="209" spans="23:27" x14ac:dyDescent="0.2">
      <c r="W209" s="220"/>
      <c r="AA209" s="220"/>
    </row>
    <row r="210" spans="23:27" x14ac:dyDescent="0.2">
      <c r="W210" s="220"/>
      <c r="AA210" s="220"/>
    </row>
    <row r="211" spans="23:27" x14ac:dyDescent="0.2">
      <c r="W211" s="220"/>
      <c r="AA211" s="220"/>
    </row>
    <row r="212" spans="23:27" x14ac:dyDescent="0.2">
      <c r="W212" s="220"/>
      <c r="AA212" s="220"/>
    </row>
    <row r="213" spans="23:27" x14ac:dyDescent="0.2">
      <c r="W213" s="220"/>
      <c r="AA213" s="220"/>
    </row>
    <row r="214" spans="23:27" x14ac:dyDescent="0.2">
      <c r="W214" s="220"/>
      <c r="AA214" s="220"/>
    </row>
    <row r="215" spans="23:27" x14ac:dyDescent="0.2">
      <c r="W215" s="220"/>
      <c r="AA215" s="220"/>
    </row>
    <row r="216" spans="23:27" x14ac:dyDescent="0.2">
      <c r="W216" s="220"/>
      <c r="AA216" s="220"/>
    </row>
    <row r="217" spans="23:27" x14ac:dyDescent="0.2">
      <c r="W217" s="220"/>
      <c r="AA217" s="220"/>
    </row>
    <row r="218" spans="23:27" x14ac:dyDescent="0.2">
      <c r="W218" s="220"/>
      <c r="AA218" s="220"/>
    </row>
    <row r="219" spans="23:27" x14ac:dyDescent="0.2">
      <c r="W219" s="220"/>
      <c r="AA219" s="220"/>
    </row>
    <row r="220" spans="23:27" x14ac:dyDescent="0.2">
      <c r="W220" s="220"/>
      <c r="AA220" s="220"/>
    </row>
    <row r="221" spans="23:27" x14ac:dyDescent="0.2">
      <c r="W221" s="220"/>
      <c r="AA221" s="220"/>
    </row>
    <row r="222" spans="23:27" x14ac:dyDescent="0.2">
      <c r="W222" s="220"/>
      <c r="AA222" s="220"/>
    </row>
    <row r="223" spans="23:27" x14ac:dyDescent="0.2">
      <c r="W223" s="220"/>
      <c r="AA223" s="220"/>
    </row>
    <row r="224" spans="23:27" x14ac:dyDescent="0.2">
      <c r="W224" s="220"/>
      <c r="AA224" s="220"/>
    </row>
    <row r="225" spans="23:27" x14ac:dyDescent="0.2">
      <c r="W225" s="220"/>
      <c r="AA225" s="220"/>
    </row>
    <row r="226" spans="23:27" x14ac:dyDescent="0.2">
      <c r="W226" s="220"/>
      <c r="AA226" s="220"/>
    </row>
    <row r="227" spans="23:27" x14ac:dyDescent="0.2">
      <c r="W227" s="220"/>
      <c r="AA227" s="220"/>
    </row>
    <row r="228" spans="23:27" x14ac:dyDescent="0.2">
      <c r="W228" s="220"/>
      <c r="AA228" s="220"/>
    </row>
    <row r="229" spans="23:27" x14ac:dyDescent="0.2">
      <c r="W229" s="220"/>
      <c r="AA229" s="220"/>
    </row>
    <row r="230" spans="23:27" x14ac:dyDescent="0.2">
      <c r="W230" s="220"/>
      <c r="AA230" s="220"/>
    </row>
    <row r="231" spans="23:27" x14ac:dyDescent="0.2">
      <c r="W231" s="220"/>
      <c r="AA231" s="220"/>
    </row>
    <row r="232" spans="23:27" x14ac:dyDescent="0.2">
      <c r="W232" s="220"/>
      <c r="AA232" s="220"/>
    </row>
    <row r="233" spans="23:27" x14ac:dyDescent="0.2">
      <c r="W233" s="220"/>
      <c r="AA233" s="220"/>
    </row>
    <row r="234" spans="23:27" x14ac:dyDescent="0.2">
      <c r="W234" s="220"/>
      <c r="AA234" s="220"/>
    </row>
    <row r="235" spans="23:27" x14ac:dyDescent="0.2">
      <c r="W235" s="220"/>
      <c r="AA235" s="220"/>
    </row>
    <row r="236" spans="23:27" x14ac:dyDescent="0.2">
      <c r="W236" s="220"/>
      <c r="AA236" s="220"/>
    </row>
    <row r="237" spans="23:27" x14ac:dyDescent="0.2">
      <c r="W237" s="220"/>
      <c r="AA237" s="220"/>
    </row>
    <row r="238" spans="23:27" x14ac:dyDescent="0.2">
      <c r="W238" s="220"/>
      <c r="AA238" s="220"/>
    </row>
    <row r="239" spans="23:27" x14ac:dyDescent="0.2">
      <c r="W239" s="220"/>
      <c r="AA239" s="220"/>
    </row>
    <row r="240" spans="23:27" x14ac:dyDescent="0.2">
      <c r="W240" s="220"/>
      <c r="AA240" s="220"/>
    </row>
    <row r="241" spans="23:27" x14ac:dyDescent="0.2">
      <c r="W241" s="220"/>
      <c r="AA241" s="220"/>
    </row>
    <row r="242" spans="23:27" x14ac:dyDescent="0.2">
      <c r="W242" s="220"/>
      <c r="AA242" s="220"/>
    </row>
    <row r="243" spans="23:27" x14ac:dyDescent="0.2">
      <c r="W243" s="220"/>
      <c r="AA243" s="220"/>
    </row>
    <row r="244" spans="23:27" x14ac:dyDescent="0.2">
      <c r="W244" s="220"/>
      <c r="AA244" s="220"/>
    </row>
    <row r="245" spans="23:27" x14ac:dyDescent="0.2">
      <c r="W245" s="220"/>
      <c r="AA245" s="220"/>
    </row>
    <row r="246" spans="23:27" x14ac:dyDescent="0.2">
      <c r="W246" s="220"/>
      <c r="AA246" s="220"/>
    </row>
    <row r="247" spans="23:27" x14ac:dyDescent="0.2">
      <c r="W247" s="220"/>
      <c r="AA247" s="220"/>
    </row>
    <row r="248" spans="23:27" x14ac:dyDescent="0.2">
      <c r="W248" s="220"/>
      <c r="AA248" s="220"/>
    </row>
    <row r="249" spans="23:27" x14ac:dyDescent="0.2">
      <c r="W249" s="220"/>
      <c r="AA249" s="220"/>
    </row>
    <row r="250" spans="23:27" x14ac:dyDescent="0.2">
      <c r="W250" s="220"/>
      <c r="AA250" s="220"/>
    </row>
    <row r="251" spans="23:27" x14ac:dyDescent="0.2">
      <c r="W251" s="220"/>
      <c r="AA251" s="220"/>
    </row>
    <row r="252" spans="23:27" x14ac:dyDescent="0.2">
      <c r="W252" s="220"/>
      <c r="AA252" s="220"/>
    </row>
    <row r="253" spans="23:27" x14ac:dyDescent="0.2">
      <c r="W253" s="220"/>
      <c r="AA253" s="220"/>
    </row>
    <row r="254" spans="23:27" x14ac:dyDescent="0.2">
      <c r="W254" s="220"/>
      <c r="AA254" s="220"/>
    </row>
    <row r="255" spans="23:27" x14ac:dyDescent="0.2">
      <c r="W255" s="220"/>
      <c r="AA255" s="220"/>
    </row>
    <row r="256" spans="23:27" x14ac:dyDescent="0.2">
      <c r="W256" s="220"/>
      <c r="AA256" s="220"/>
    </row>
    <row r="257" spans="23:27" x14ac:dyDescent="0.2">
      <c r="W257" s="220"/>
      <c r="AA257" s="220"/>
    </row>
    <row r="258" spans="23:27" x14ac:dyDescent="0.2">
      <c r="W258" s="220"/>
      <c r="AA258" s="220"/>
    </row>
    <row r="259" spans="23:27" x14ac:dyDescent="0.2">
      <c r="W259" s="220"/>
      <c r="AA259" s="220"/>
    </row>
    <row r="260" spans="23:27" x14ac:dyDescent="0.2">
      <c r="W260" s="220"/>
      <c r="AA260" s="220"/>
    </row>
    <row r="261" spans="23:27" x14ac:dyDescent="0.2">
      <c r="W261" s="220"/>
      <c r="AA261" s="220"/>
    </row>
    <row r="262" spans="23:27" x14ac:dyDescent="0.2">
      <c r="W262" s="220"/>
      <c r="AA262" s="220"/>
    </row>
    <row r="263" spans="23:27" x14ac:dyDescent="0.2">
      <c r="W263" s="220"/>
      <c r="AA263" s="220"/>
    </row>
    <row r="264" spans="23:27" x14ac:dyDescent="0.2">
      <c r="W264" s="220"/>
      <c r="AA264" s="220"/>
    </row>
    <row r="265" spans="23:27" x14ac:dyDescent="0.2">
      <c r="W265" s="220"/>
      <c r="AA265" s="220"/>
    </row>
    <row r="266" spans="23:27" x14ac:dyDescent="0.2">
      <c r="W266" s="220"/>
      <c r="AA266" s="220"/>
    </row>
    <row r="267" spans="23:27" x14ac:dyDescent="0.2">
      <c r="W267" s="220"/>
      <c r="AA267" s="220"/>
    </row>
    <row r="268" spans="23:27" x14ac:dyDescent="0.2">
      <c r="W268" s="220"/>
      <c r="AA268" s="220"/>
    </row>
    <row r="269" spans="23:27" x14ac:dyDescent="0.2">
      <c r="W269" s="220"/>
      <c r="AA269" s="220"/>
    </row>
    <row r="270" spans="23:27" x14ac:dyDescent="0.2">
      <c r="W270" s="220"/>
      <c r="AA270" s="220"/>
    </row>
  </sheetData>
  <mergeCells count="6">
    <mergeCell ref="A6:A57"/>
    <mergeCell ref="A59:A110"/>
    <mergeCell ref="A112:A163"/>
    <mergeCell ref="W3:AD3"/>
    <mergeCell ref="W4:Z4"/>
    <mergeCell ref="AA4:AD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zoomScale="90" zoomScaleNormal="90" workbookViewId="0">
      <pane xSplit="1" ySplit="8" topLeftCell="B50" activePane="bottomRight" state="frozen"/>
      <selection pane="topRight" activeCell="B1" sqref="B1"/>
      <selection pane="bottomLeft" activeCell="A9" sqref="A9"/>
      <selection pane="bottomRight"/>
    </sheetView>
  </sheetViews>
  <sheetFormatPr defaultRowHeight="15" x14ac:dyDescent="0.25"/>
  <cols>
    <col min="1" max="1" width="13.85546875" customWidth="1"/>
    <col min="2" max="19" width="9.7109375" customWidth="1"/>
  </cols>
  <sheetData>
    <row r="1" spans="1:25" ht="18.75" x14ac:dyDescent="0.25">
      <c r="A1" s="276" t="s">
        <v>335</v>
      </c>
      <c r="B1" s="276"/>
      <c r="C1" s="276"/>
      <c r="D1" s="276"/>
      <c r="E1" s="276"/>
      <c r="F1" s="276"/>
      <c r="G1" s="276"/>
      <c r="H1" s="276"/>
      <c r="I1" s="276"/>
      <c r="J1" s="276"/>
      <c r="K1" s="276"/>
      <c r="L1" s="276"/>
      <c r="M1" s="276"/>
      <c r="N1" s="276"/>
      <c r="O1" s="276"/>
      <c r="P1" s="276"/>
      <c r="Q1" s="276"/>
      <c r="R1" s="276"/>
      <c r="S1" s="276"/>
    </row>
    <row r="2" spans="1:25" s="277" customFormat="1" ht="15" customHeight="1" x14ac:dyDescent="0.25">
      <c r="A2" s="276"/>
      <c r="B2" s="276"/>
      <c r="C2" s="276"/>
      <c r="D2" s="276"/>
      <c r="E2" s="276"/>
      <c r="F2" s="276"/>
      <c r="G2" s="276"/>
      <c r="H2" s="276"/>
      <c r="I2" s="276"/>
      <c r="J2" s="276"/>
      <c r="K2" s="276"/>
      <c r="L2" s="276"/>
      <c r="M2" s="276"/>
      <c r="N2" s="276"/>
      <c r="O2" s="276"/>
      <c r="P2" s="276"/>
      <c r="Q2" s="276"/>
      <c r="R2" s="276"/>
      <c r="S2" s="276"/>
    </row>
    <row r="3" spans="1:25" s="277" customFormat="1" ht="15" customHeight="1" x14ac:dyDescent="0.25">
      <c r="A3" s="276"/>
      <c r="B3" s="276"/>
      <c r="C3" s="276"/>
      <c r="D3" s="276"/>
      <c r="E3" s="276"/>
      <c r="F3" s="276"/>
      <c r="G3" s="276"/>
      <c r="H3" s="276"/>
      <c r="I3" s="276"/>
      <c r="J3" s="276"/>
      <c r="K3" s="276"/>
      <c r="L3" s="276"/>
      <c r="M3" s="276"/>
      <c r="N3" s="276"/>
      <c r="O3" s="276"/>
      <c r="P3" s="276"/>
      <c r="Q3" s="276"/>
      <c r="R3" s="276"/>
      <c r="S3" s="276"/>
    </row>
    <row r="4" spans="1:25" ht="15" customHeight="1" x14ac:dyDescent="0.25">
      <c r="A4" s="529" t="s">
        <v>144</v>
      </c>
      <c r="B4" s="532" t="s">
        <v>234</v>
      </c>
      <c r="C4" s="527"/>
      <c r="D4" s="527"/>
      <c r="E4" s="527"/>
      <c r="F4" s="527"/>
      <c r="G4" s="528"/>
      <c r="H4" s="536" t="s">
        <v>331</v>
      </c>
      <c r="I4" s="537"/>
      <c r="J4" s="537"/>
      <c r="K4" s="537"/>
      <c r="L4" s="537"/>
      <c r="M4" s="537"/>
      <c r="N4" s="537"/>
      <c r="O4" s="537"/>
      <c r="P4" s="537"/>
      <c r="Q4" s="537"/>
      <c r="R4" s="537"/>
      <c r="S4" s="538"/>
    </row>
    <row r="5" spans="1:25" ht="15" customHeight="1" x14ac:dyDescent="0.25">
      <c r="A5" s="530"/>
      <c r="B5" s="533"/>
      <c r="C5" s="534"/>
      <c r="D5" s="534"/>
      <c r="E5" s="534"/>
      <c r="F5" s="534"/>
      <c r="G5" s="535"/>
      <c r="H5" s="536" t="s">
        <v>88</v>
      </c>
      <c r="I5" s="537"/>
      <c r="J5" s="537"/>
      <c r="K5" s="538"/>
      <c r="L5" s="537" t="s">
        <v>90</v>
      </c>
      <c r="M5" s="537"/>
      <c r="N5" s="537"/>
      <c r="O5" s="538"/>
      <c r="P5" s="537" t="s">
        <v>143</v>
      </c>
      <c r="Q5" s="537"/>
      <c r="R5" s="537"/>
      <c r="S5" s="538"/>
    </row>
    <row r="6" spans="1:25" ht="33.75" customHeight="1" x14ac:dyDescent="0.25">
      <c r="A6" s="530"/>
      <c r="B6" s="536" t="s">
        <v>88</v>
      </c>
      <c r="C6" s="537"/>
      <c r="D6" s="537" t="s">
        <v>90</v>
      </c>
      <c r="E6" s="537"/>
      <c r="F6" s="537" t="s">
        <v>143</v>
      </c>
      <c r="G6" s="538"/>
      <c r="H6" s="527" t="s">
        <v>332</v>
      </c>
      <c r="I6" s="527"/>
      <c r="J6" s="527" t="s">
        <v>330</v>
      </c>
      <c r="K6" s="528"/>
      <c r="L6" s="527" t="s">
        <v>332</v>
      </c>
      <c r="M6" s="527"/>
      <c r="N6" s="527" t="s">
        <v>330</v>
      </c>
      <c r="O6" s="528"/>
      <c r="P6" s="527" t="s">
        <v>332</v>
      </c>
      <c r="Q6" s="527"/>
      <c r="R6" s="527" t="s">
        <v>330</v>
      </c>
      <c r="S6" s="528"/>
    </row>
    <row r="7" spans="1:25" ht="60" x14ac:dyDescent="0.25">
      <c r="A7" s="531"/>
      <c r="B7" s="171" t="s">
        <v>235</v>
      </c>
      <c r="C7" s="310" t="s">
        <v>287</v>
      </c>
      <c r="D7" s="170" t="s">
        <v>235</v>
      </c>
      <c r="E7" s="310" t="s">
        <v>287</v>
      </c>
      <c r="F7" s="170" t="s">
        <v>235</v>
      </c>
      <c r="G7" s="310" t="s">
        <v>287</v>
      </c>
      <c r="H7" s="171" t="s">
        <v>235</v>
      </c>
      <c r="I7" s="310" t="s">
        <v>287</v>
      </c>
      <c r="J7" s="170" t="s">
        <v>235</v>
      </c>
      <c r="K7" s="310" t="s">
        <v>287</v>
      </c>
      <c r="L7" s="171" t="s">
        <v>235</v>
      </c>
      <c r="M7" s="310" t="s">
        <v>287</v>
      </c>
      <c r="N7" s="170" t="s">
        <v>235</v>
      </c>
      <c r="O7" s="310" t="s">
        <v>287</v>
      </c>
      <c r="P7" s="171" t="s">
        <v>235</v>
      </c>
      <c r="Q7" s="310" t="s">
        <v>287</v>
      </c>
      <c r="R7" s="170" t="s">
        <v>235</v>
      </c>
      <c r="S7" s="311" t="s">
        <v>287</v>
      </c>
    </row>
    <row r="8" spans="1:25" s="127" customFormat="1" ht="36.75" x14ac:dyDescent="0.25">
      <c r="A8" s="126" t="s">
        <v>236</v>
      </c>
      <c r="B8" s="141">
        <f>1-(C9/B9)</f>
        <v>-7.7204723191555358E-2</v>
      </c>
      <c r="C8" s="142"/>
      <c r="D8" s="143">
        <f>1-(E9/D9)</f>
        <v>-7.7204723191555136E-2</v>
      </c>
      <c r="E8" s="142"/>
      <c r="F8" s="143">
        <f>1-(G9/F9)</f>
        <v>-0.66904289735437228</v>
      </c>
      <c r="G8" s="144"/>
      <c r="H8" s="143">
        <f>1-(I9/H9)</f>
        <v>0.14118234737981894</v>
      </c>
      <c r="I8" s="145"/>
      <c r="J8" s="143">
        <f>(K9/J9)-1</f>
        <v>0.11748905444156921</v>
      </c>
      <c r="K8" s="146"/>
      <c r="L8" s="143">
        <f>1-(M9/L9)</f>
        <v>0.1468246308801574</v>
      </c>
      <c r="M8" s="147"/>
      <c r="N8" s="143">
        <f>(O9/N9)-1</f>
        <v>0.10695577442473403</v>
      </c>
      <c r="O8" s="146"/>
      <c r="P8" s="143">
        <f>1-(Q9/P9)</f>
        <v>-5.3225126602139898</v>
      </c>
      <c r="Q8" s="147"/>
      <c r="R8" s="143">
        <f>(S9/R9)-1</f>
        <v>0.14234323244886449</v>
      </c>
      <c r="S8" s="148"/>
    </row>
    <row r="9" spans="1:25" ht="15" customHeight="1" x14ac:dyDescent="0.25">
      <c r="A9" s="149" t="s">
        <v>213</v>
      </c>
      <c r="B9" s="150">
        <f>'sTable 6. Sens analy results'!L6</f>
        <v>102495.59196755543</v>
      </c>
      <c r="C9" s="151">
        <f>'eTable 6. BC and thresh results'!L7</f>
        <v>110408.73577376516</v>
      </c>
      <c r="D9" s="152">
        <f>'sTable 6. Sens analy results'!L59</f>
        <v>158868.16754971095</v>
      </c>
      <c r="E9" s="151">
        <f>'eTable 6. BC and thresh results'!L60</f>
        <v>171133.540449336</v>
      </c>
      <c r="F9" s="152">
        <f>'sTable 6. Sens analy results'!L112</f>
        <v>51016.419164936291</v>
      </c>
      <c r="G9" s="151">
        <f>'eTable 6. BC and thresh results'!L113</f>
        <v>85148.592055690387</v>
      </c>
      <c r="H9" s="153">
        <f>'sTable 6. Sens analy results'!S6</f>
        <v>64732.375783302668</v>
      </c>
      <c r="I9" s="154">
        <f>'eTable 6. BC and thresh results'!U7</f>
        <v>55593.30701874345</v>
      </c>
      <c r="J9" s="153">
        <f>'sTable 6. Sens analy results'!T6</f>
        <v>-84417.172754488201</v>
      </c>
      <c r="K9" s="154">
        <f>'eTable 6. BC and thresh results'!V7</f>
        <v>-94335.266560043616</v>
      </c>
      <c r="L9" s="153">
        <f>'sTable 6. Sens analy results'!S59</f>
        <v>59872.462275064463</v>
      </c>
      <c r="M9" s="154">
        <f>'eTable 6. BC and thresh results'!U60</f>
        <v>51081.710101641977</v>
      </c>
      <c r="N9" s="153">
        <f>'sTable 6. Sens analy results'!T59</f>
        <v>-89395.08241905419</v>
      </c>
      <c r="O9" s="154">
        <f>'eTable 6. BC and thresh results'!V60</f>
        <v>-98956.402688947055</v>
      </c>
      <c r="P9" s="153">
        <f>'sTable 6. Sens analy results'!S112</f>
        <v>-4397.0791898389889</v>
      </c>
      <c r="Q9" s="154">
        <f>'eTable 6. BC and thresh results'!U113</f>
        <v>-27800.588845720482</v>
      </c>
      <c r="R9" s="153">
        <f>'sTable 6. Sens analy results'!T112</f>
        <v>-164416.03336701673</v>
      </c>
      <c r="S9" s="154">
        <f>'eTable 6. BC and thresh results'!V113</f>
        <v>-187819.54302289826</v>
      </c>
      <c r="T9" s="134"/>
      <c r="U9" s="168"/>
      <c r="V9" s="168"/>
      <c r="W9" s="168"/>
      <c r="X9" s="134"/>
      <c r="Y9" s="134"/>
    </row>
    <row r="10" spans="1:25" ht="15" customHeight="1" x14ac:dyDescent="0.25">
      <c r="A10" s="128" t="s">
        <v>11</v>
      </c>
      <c r="B10" s="129">
        <f>'sTable 6. Sens analy results'!L7</f>
        <v>1620.8275127406491</v>
      </c>
      <c r="C10" s="130">
        <f>'eTable 6. BC and thresh results'!L8</f>
        <v>2010.3152886812104</v>
      </c>
      <c r="D10" s="131">
        <f>'sTable 6. Sens analy results'!L60</f>
        <v>2512.2826447480061</v>
      </c>
      <c r="E10" s="130">
        <f>'eTable 6. BC and thresh results'!L61</f>
        <v>3115.9886974558758</v>
      </c>
      <c r="F10" s="131">
        <f>'sTable 6. Sens analy results'!L113</f>
        <v>522.26195036940248</v>
      </c>
      <c r="G10" s="130">
        <f>'eTable 6. BC and thresh results'!L114</f>
        <v>1003.6562924414011</v>
      </c>
      <c r="H10" s="132">
        <f>'sTable 6. Sens analy results'!S7</f>
        <v>71244.698729020558</v>
      </c>
      <c r="I10" s="133">
        <f>'eTable 6. BC and thresh results'!U8</f>
        <v>47389.737309991615</v>
      </c>
      <c r="J10" s="132">
        <f>'sTable 6. Sens analy results'!T7</f>
        <v>-60047.694376068648</v>
      </c>
      <c r="K10" s="133">
        <f>'eTable 6. BC and thresh results'!V8</f>
        <v>-85936.080947722323</v>
      </c>
      <c r="L10" s="132">
        <f>'sTable 6. Sens analy results'!S60</f>
        <v>66552.015072989874</v>
      </c>
      <c r="M10" s="133">
        <f>'eTable 6. BC and thresh results'!U61</f>
        <v>43606.235875610881</v>
      </c>
      <c r="N10" s="132">
        <f>'sTable 6. Sens analy results'!T60</f>
        <v>-64854.313935142738</v>
      </c>
      <c r="O10" s="133">
        <f>'eTable 6. BC and thresh results'!V61</f>
        <v>-89811.443816665822</v>
      </c>
      <c r="P10" s="132">
        <f>'sTable 6. Sens analy results'!S113</f>
        <v>6230.4759405177901</v>
      </c>
      <c r="Q10" s="133">
        <f>'eTable 6. BC and thresh results'!U114</f>
        <v>-21642.197458675804</v>
      </c>
      <c r="R10" s="132">
        <f>'sTable 6. Sens analy results'!T113</f>
        <v>-135557.30604510524</v>
      </c>
      <c r="S10" s="133">
        <f>'eTable 6. BC and thresh results'!V114</f>
        <v>-163429.97944429884</v>
      </c>
      <c r="U10" s="168"/>
      <c r="V10" s="168"/>
      <c r="W10" s="168"/>
    </row>
    <row r="11" spans="1:25" ht="15" customHeight="1" x14ac:dyDescent="0.25">
      <c r="A11" s="128" t="s">
        <v>12</v>
      </c>
      <c r="B11" s="129">
        <f>'sTable 6. Sens analy results'!L8</f>
        <v>286.40228253070541</v>
      </c>
      <c r="C11" s="130">
        <f>'eTable 6. BC and thresh results'!L9</f>
        <v>216.361346798169</v>
      </c>
      <c r="D11" s="131">
        <f>'sTable 6. Sens analy results'!L61</f>
        <v>443.92353792259343</v>
      </c>
      <c r="E11" s="130">
        <f>'eTable 6. BC and thresh results'!L62</f>
        <v>335.36008753716197</v>
      </c>
      <c r="F11" s="131">
        <f>'sTable 6. Sens analy results'!L114</f>
        <v>154.64294689704107</v>
      </c>
      <c r="G11" s="130">
        <f>'eTable 6. BC and thresh results'!L115</f>
        <v>181.01000000000008</v>
      </c>
      <c r="H11" s="132">
        <f>'sTable 6. Sens analy results'!S8</f>
        <v>49950.355648725759</v>
      </c>
      <c r="I11" s="133">
        <f>'eTable 6. BC and thresh results'!U9</f>
        <v>85742.348575969212</v>
      </c>
      <c r="J11" s="132">
        <f>'sTable 6. Sens analy results'!T8</f>
        <v>-109586.22780380629</v>
      </c>
      <c r="K11" s="133">
        <f>'eTable 6. BC and thresh results'!V9</f>
        <v>-70743.283026237594</v>
      </c>
      <c r="L11" s="132">
        <f>'sTable 6. Sens analy results'!S61</f>
        <v>45736.440039323825</v>
      </c>
      <c r="M11" s="133">
        <f>'eTable 6. BC and thresh results'!U62</f>
        <v>80164.295625271392</v>
      </c>
      <c r="N11" s="132">
        <f>'sTable 6. Sens analy results'!T61</f>
        <v>-113902.45507866402</v>
      </c>
      <c r="O11" s="133">
        <f>'eTable 6. BC and thresh results'!V62</f>
        <v>-76456.768183055843</v>
      </c>
      <c r="P11" s="132">
        <f>'sTable 6. Sens analy results'!S114</f>
        <v>-13094.657488158997</v>
      </c>
      <c r="Q11" s="133">
        <f>'eTable 6. BC and thresh results'!U115</f>
        <v>-20016.56684558688</v>
      </c>
      <c r="R11" s="132">
        <f>'sTable 6. Sens analy results'!T114</f>
        <v>-182055.84448787195</v>
      </c>
      <c r="S11" s="133">
        <f>'eTable 6. BC and thresh results'!V115</f>
        <v>-188977.7538452998</v>
      </c>
      <c r="U11" s="168"/>
      <c r="V11" s="168"/>
      <c r="W11" s="168"/>
    </row>
    <row r="12" spans="1:25" ht="15" customHeight="1" x14ac:dyDescent="0.25">
      <c r="A12" s="128" t="s">
        <v>13</v>
      </c>
      <c r="B12" s="129">
        <f>'sTable 6. Sens analy results'!L9</f>
        <v>2343.5585254203402</v>
      </c>
      <c r="C12" s="130">
        <f>'eTable 6. BC and thresh results'!L10</f>
        <v>2827.9326186035696</v>
      </c>
      <c r="D12" s="131">
        <f>'sTable 6. Sens analy results'!L62</f>
        <v>3632.5157144015275</v>
      </c>
      <c r="E12" s="130">
        <f>'eTable 6. BC and thresh results'!L63</f>
        <v>4383.2955588355326</v>
      </c>
      <c r="F12" s="131">
        <f>'sTable 6. Sens analy results'!L115</f>
        <v>742.79726695073418</v>
      </c>
      <c r="G12" s="130">
        <f>'eTable 6. BC and thresh results'!L116</f>
        <v>1388.7779126589867</v>
      </c>
      <c r="H12" s="132">
        <f>'sTable 6. Sens analy results'!S9</f>
        <v>88138.506960097686</v>
      </c>
      <c r="I12" s="133">
        <f>'eTable 6. BC and thresh results'!U10</f>
        <v>62770.337894498633</v>
      </c>
      <c r="J12" s="132">
        <f>'sTable 6. Sens analy results'!T9</f>
        <v>-59888.41201740018</v>
      </c>
      <c r="K12" s="133">
        <f>'eTable 6. BC and thresh results'!V10</f>
        <v>-87418.993846864687</v>
      </c>
      <c r="L12" s="132">
        <f>'sTable 6. Sens analy results'!S62</f>
        <v>82493.69485818372</v>
      </c>
      <c r="M12" s="133">
        <f>'eTable 6. BC and thresh results'!U63</f>
        <v>58092.380775290905</v>
      </c>
      <c r="N12" s="132">
        <f>'sTable 6. Sens analy results'!T62</f>
        <v>-65670.277202684738</v>
      </c>
      <c r="O12" s="133">
        <f>'eTable 6. BC and thresh results'!V63</f>
        <v>-92210.529316509506</v>
      </c>
      <c r="P12" s="132">
        <f>'sTable 6. Sens analy results'!S115</f>
        <v>4324.3111599655949</v>
      </c>
      <c r="Q12" s="133">
        <f>'eTable 6. BC and thresh results'!U116</f>
        <v>-25581.319408759802</v>
      </c>
      <c r="R12" s="132">
        <f>'sTable 6. Sens analy results'!T115</f>
        <v>-156327.47292877702</v>
      </c>
      <c r="S12" s="133">
        <f>'eTable 6. BC and thresh results'!V116</f>
        <v>-186233.10349750242</v>
      </c>
      <c r="U12" s="168"/>
      <c r="V12" s="168"/>
      <c r="W12" s="168"/>
    </row>
    <row r="13" spans="1:25" ht="15" customHeight="1" x14ac:dyDescent="0.25">
      <c r="A13" s="128" t="s">
        <v>14</v>
      </c>
      <c r="B13" s="129">
        <f>'sTable 6. Sens analy results'!L10</f>
        <v>2021.9560013941564</v>
      </c>
      <c r="C13" s="130">
        <f>'eTable 6. BC and thresh results'!L11</f>
        <v>1360.5711645851493</v>
      </c>
      <c r="D13" s="131">
        <f>'sTable 6. Sens analy results'!L63</f>
        <v>3134.0318021609428</v>
      </c>
      <c r="E13" s="130">
        <f>'eTable 6. BC and thresh results'!L64</f>
        <v>2108.8853051069814</v>
      </c>
      <c r="F13" s="131">
        <f>'sTable 6. Sens analy results'!L116</f>
        <v>639.00537077823321</v>
      </c>
      <c r="G13" s="130">
        <f>'eTable 6. BC and thresh results'!L117</f>
        <v>666.2286730798038</v>
      </c>
      <c r="H13" s="132">
        <f>'sTable 6. Sens analy results'!S10</f>
        <v>13136.889688100173</v>
      </c>
      <c r="I13" s="133">
        <f>'eTable 6. BC and thresh results'!U11</f>
        <v>46441.380695605287</v>
      </c>
      <c r="J13" s="132">
        <f>'sTable 6. Sens analy results'!T10</f>
        <v>-121292.01116186698</v>
      </c>
      <c r="K13" s="133">
        <f>'eTable 6. BC and thresh results'!V11</f>
        <v>-85148.605912563813</v>
      </c>
      <c r="L13" s="132">
        <f>'sTable 6. Sens analy results'!S63</f>
        <v>10525.67821276868</v>
      </c>
      <c r="M13" s="133">
        <f>'eTable 6. BC and thresh results'!U64</f>
        <v>42560.837839131011</v>
      </c>
      <c r="N13" s="132">
        <f>'sTable 6. Sens analy results'!T63</f>
        <v>-123966.62148512567</v>
      </c>
      <c r="O13" s="133">
        <f>'eTable 6. BC and thresh results'!V64</f>
        <v>-89123.36631853829</v>
      </c>
      <c r="P13" s="132">
        <f>'sTable 6. Sens analy results'!S116</f>
        <v>-23377.84143398601</v>
      </c>
      <c r="Q13" s="133">
        <f>'eTable 6. BC and thresh results'!U117</f>
        <v>-24685.3279343799</v>
      </c>
      <c r="R13" s="132">
        <f>'sTable 6. Sens analy results'!T116</f>
        <v>-163646.82908539273</v>
      </c>
      <c r="S13" s="133">
        <f>'eTable 6. BC and thresh results'!V117</f>
        <v>-164954.31558578665</v>
      </c>
      <c r="U13" s="168"/>
      <c r="V13" s="168"/>
      <c r="W13" s="168"/>
    </row>
    <row r="14" spans="1:25" ht="15" customHeight="1" x14ac:dyDescent="0.25">
      <c r="A14" s="128" t="s">
        <v>15</v>
      </c>
      <c r="B14" s="129">
        <f>'sTable 6. Sens analy results'!L11</f>
        <v>11622.723345415603</v>
      </c>
      <c r="C14" s="130">
        <f>'eTable 6. BC and thresh results'!L12</f>
        <v>13858.072588247334</v>
      </c>
      <c r="D14" s="131">
        <f>'sTable 6. Sens analy results'!L64</f>
        <v>18015.221185394184</v>
      </c>
      <c r="E14" s="130">
        <f>'eTable 6. BC and thresh results'!L65</f>
        <v>21480.012511783367</v>
      </c>
      <c r="F14" s="131">
        <f>'sTable 6. Sens analy results'!L117</f>
        <v>6100.544476947025</v>
      </c>
      <c r="G14" s="130">
        <f>'eTable 6. BC and thresh results'!L118</f>
        <v>11270.230000000005</v>
      </c>
      <c r="H14" s="132">
        <f>'sTable 6. Sens analy results'!S11</f>
        <v>96194.083366763429</v>
      </c>
      <c r="I14" s="133">
        <f>'eTable 6. BC and thresh results'!U12</f>
        <v>68457.097183865335</v>
      </c>
      <c r="J14" s="132">
        <f>'sTable 6. Sens analy results'!T11</f>
        <v>-69793.140432928732</v>
      </c>
      <c r="K14" s="133">
        <f>'eTable 6. BC and thresh results'!V12</f>
        <v>-99894.460155151653</v>
      </c>
      <c r="L14" s="132">
        <f>'sTable 6. Sens analy results'!S64</f>
        <v>89640.347517737726</v>
      </c>
      <c r="M14" s="133">
        <f>'eTable 6. BC and thresh results'!U65</f>
        <v>62960.498853390593</v>
      </c>
      <c r="N14" s="132">
        <f>'sTable 6. Sens analy results'!T64</f>
        <v>-76505.997558179137</v>
      </c>
      <c r="O14" s="133">
        <f>'eTable 6. BC and thresh results'!V65</f>
        <v>-105524.51301620071</v>
      </c>
      <c r="P14" s="132">
        <f>'sTable 6. Sens analy results'!S117</f>
        <v>529.21740088922138</v>
      </c>
      <c r="Q14" s="133">
        <f>'eTable 6. BC and thresh results'!U118</f>
        <v>-34465.623633227246</v>
      </c>
      <c r="R14" s="132">
        <f>'sTable 6. Sens analy results'!T117</f>
        <v>-180115.71857324793</v>
      </c>
      <c r="S14" s="133">
        <f>'eTable 6. BC and thresh results'!V118</f>
        <v>-215110.55960736441</v>
      </c>
      <c r="U14" s="168"/>
      <c r="V14" s="168"/>
      <c r="W14" s="168"/>
    </row>
    <row r="15" spans="1:25" ht="15" customHeight="1" x14ac:dyDescent="0.25">
      <c r="A15" s="128" t="s">
        <v>16</v>
      </c>
      <c r="B15" s="129">
        <f>'sTable 6. Sens analy results'!L12</f>
        <v>1335.9706966720648</v>
      </c>
      <c r="C15" s="130">
        <f>'eTable 6. BC and thresh results'!L13</f>
        <v>1599.9603228400024</v>
      </c>
      <c r="D15" s="131">
        <f>'sTable 6. Sens analy results'!L65</f>
        <v>2070.7545798417004</v>
      </c>
      <c r="E15" s="130">
        <f>'eTable 6. BC and thresh results'!L66</f>
        <v>2479.9385004020032</v>
      </c>
      <c r="F15" s="131">
        <f>'sTable 6. Sens analy results'!L118</f>
        <v>500.50984015237492</v>
      </c>
      <c r="G15" s="130">
        <f>'eTable 6. BC and thresh results'!L119</f>
        <v>928.74000000000046</v>
      </c>
      <c r="H15" s="132">
        <f>'sTable 6. Sens analy results'!S12</f>
        <v>84921.896384001942</v>
      </c>
      <c r="I15" s="133">
        <f>'eTable 6. BC and thresh results'!U13</f>
        <v>60527.910899058421</v>
      </c>
      <c r="J15" s="132">
        <f>'sTable 6. Sens analy results'!T12</f>
        <v>-68492.713341005772</v>
      </c>
      <c r="K15" s="133">
        <f>'eTable 6. BC and thresh results'!V13</f>
        <v>-94966.071028089107</v>
      </c>
      <c r="L15" s="132">
        <f>'sTable 6. Sens analy results'!S65</f>
        <v>79287.111651797808</v>
      </c>
      <c r="M15" s="133">
        <f>'eTable 6. BC and thresh results'!U66</f>
        <v>55822.852169278522</v>
      </c>
      <c r="N15" s="132">
        <f>'sTable 6. Sens analy results'!T65</f>
        <v>-74264.307697292184</v>
      </c>
      <c r="O15" s="133">
        <f>'eTable 6. BC and thresh results'!V66</f>
        <v>-99785.36612122599</v>
      </c>
      <c r="P15" s="132">
        <f>'sTable 6. Sens analy results'!S118</f>
        <v>3282.7300154137856</v>
      </c>
      <c r="Q15" s="133">
        <f>'eTable 6. BC and thresh results'!U119</f>
        <v>-27243.694875999754</v>
      </c>
      <c r="R15" s="132">
        <f>'sTable 6. Sens analy results'!T118</f>
        <v>-162734.31817709544</v>
      </c>
      <c r="S15" s="133">
        <f>'eTable 6. BC and thresh results'!V119</f>
        <v>-193260.74306850898</v>
      </c>
      <c r="U15" s="168"/>
      <c r="V15" s="168"/>
      <c r="W15" s="168"/>
    </row>
    <row r="16" spans="1:25" ht="15" customHeight="1" x14ac:dyDescent="0.25">
      <c r="A16" s="128" t="s">
        <v>17</v>
      </c>
      <c r="B16" s="129">
        <f>'sTable 6. Sens analy results'!L13</f>
        <v>676.67388442923902</v>
      </c>
      <c r="C16" s="130">
        <f>'eTable 6. BC and thresh results'!L14</f>
        <v>717.07613172197273</v>
      </c>
      <c r="D16" s="131">
        <f>'sTable 6. Sens analy results'!L66</f>
        <v>1048.8445208653204</v>
      </c>
      <c r="E16" s="130">
        <f>'eTable 6. BC and thresh results'!L67</f>
        <v>1111.4680041690576</v>
      </c>
      <c r="F16" s="131">
        <f>'sTable 6. Sens analy results'!L119</f>
        <v>300.19768621301921</v>
      </c>
      <c r="G16" s="130">
        <f>'eTable 6. BC and thresh results'!L120</f>
        <v>492.90411279650323</v>
      </c>
      <c r="H16" s="132">
        <f>'sTable 6. Sens analy results'!S13</f>
        <v>70397.799426193713</v>
      </c>
      <c r="I16" s="133">
        <f>'eTable 6. BC and thresh results'!U14</f>
        <v>62784.188181738813</v>
      </c>
      <c r="J16" s="132">
        <f>'sTable 6. Sens analy results'!T13</f>
        <v>-76535.565526776292</v>
      </c>
      <c r="K16" s="133">
        <f>'eTable 6. BC and thresh results'!V14</f>
        <v>-84798.1700072643</v>
      </c>
      <c r="L16" s="132">
        <f>'sTable 6. Sens analy results'!S66</f>
        <v>65247.616455238785</v>
      </c>
      <c r="M16" s="133">
        <f>'eTable 6. BC and thresh results'!U67</f>
        <v>57924.182162421748</v>
      </c>
      <c r="N16" s="132">
        <f>'sTable 6. Sens analy results'!T66</f>
        <v>-81810.792244688317</v>
      </c>
      <c r="O16" s="133">
        <f>'eTable 6. BC and thresh results'!V67</f>
        <v>-89776.174429029736</v>
      </c>
      <c r="P16" s="132">
        <f>'sTable 6. Sens analy results'!S119</f>
        <v>-3281.0257085909197</v>
      </c>
      <c r="Q16" s="133">
        <f>'eTable 6. BC and thresh results'!U120</f>
        <v>-27305.893809168512</v>
      </c>
      <c r="R16" s="132">
        <f>'sTable 6. Sens analy results'!T119</f>
        <v>-161732.99644198883</v>
      </c>
      <c r="S16" s="133">
        <f>'eTable 6. BC and thresh results'!V120</f>
        <v>-185757.86454256644</v>
      </c>
      <c r="U16" s="168"/>
      <c r="V16" s="168"/>
      <c r="W16" s="168"/>
    </row>
    <row r="17" spans="1:23" ht="15" customHeight="1" x14ac:dyDescent="0.25">
      <c r="A17" s="128" t="s">
        <v>18</v>
      </c>
      <c r="B17" s="129">
        <f>'sTable 6. Sens analy results'!L14</f>
        <v>258.09685440254066</v>
      </c>
      <c r="C17" s="130">
        <f>'eTable 6. BC and thresh results'!L15</f>
        <v>269.68329811886582</v>
      </c>
      <c r="D17" s="131">
        <f>'sTable 6. Sens analy results'!L67</f>
        <v>400.05012432393801</v>
      </c>
      <c r="E17" s="130">
        <f>'eTable 6. BC and thresh results'!L68</f>
        <v>418.00911208424202</v>
      </c>
      <c r="F17" s="131">
        <f>'sTable 6. Sens analy results'!L120</f>
        <v>155.2770990321763</v>
      </c>
      <c r="G17" s="130">
        <f>'eTable 6. BC and thresh results'!L121</f>
        <v>251.3900000000001</v>
      </c>
      <c r="H17" s="132">
        <f>'sTable 6. Sens analy results'!S14</f>
        <v>68464.204089110353</v>
      </c>
      <c r="I17" s="133">
        <f>'eTable 6. BC and thresh results'!U15</f>
        <v>62981.341077518489</v>
      </c>
      <c r="J17" s="132">
        <f>'sTable 6. Sens analy results'!T14</f>
        <v>-79451.606901013729</v>
      </c>
      <c r="K17" s="133">
        <f>'eTable 6. BC and thresh results'!V15</f>
        <v>-85401.835646732216</v>
      </c>
      <c r="L17" s="132">
        <f>'sTable 6. Sens analy results'!S67</f>
        <v>63600.31675953923</v>
      </c>
      <c r="M17" s="133">
        <f>'eTable 6. BC and thresh results'!U68</f>
        <v>58326.421663942594</v>
      </c>
      <c r="N17" s="132">
        <f>'sTable 6. Sens analy results'!T67</f>
        <v>-84433.586869214705</v>
      </c>
      <c r="O17" s="133">
        <f>'eTable 6. BC and thresh results'!V68</f>
        <v>-90169.774067310267</v>
      </c>
      <c r="P17" s="132">
        <f>'sTable 6. Sens analy results'!S120</f>
        <v>-31.744805759074993</v>
      </c>
      <c r="Q17" s="133">
        <f>'eTable 6. BC and thresh results'!U121</f>
        <v>-22635.562150408568</v>
      </c>
      <c r="R17" s="132">
        <f>'sTable 6. Sens analy results'!T120</f>
        <v>-158825.84905763887</v>
      </c>
      <c r="S17" s="133">
        <f>'eTable 6. BC and thresh results'!V121</f>
        <v>-181429.66640228836</v>
      </c>
      <c r="U17" s="168"/>
      <c r="V17" s="168"/>
      <c r="W17" s="168"/>
    </row>
    <row r="18" spans="1:23" ht="15" customHeight="1" x14ac:dyDescent="0.25">
      <c r="A18" s="128" t="s">
        <v>237</v>
      </c>
      <c r="B18" s="129">
        <f>'sTable 6. Sens analy results'!L15</f>
        <v>381.06016035593274</v>
      </c>
      <c r="C18" s="130">
        <f>'eTable 6. BC and thresh results'!L16</f>
        <v>203.6878913859457</v>
      </c>
      <c r="D18" s="131">
        <f>'sTable 6. Sens analy results'!L68</f>
        <v>590.64324855169571</v>
      </c>
      <c r="E18" s="130">
        <f>'eTable 6. BC and thresh results'!L69</f>
        <v>315.71623164821585</v>
      </c>
      <c r="F18" s="131">
        <f>'sTable 6. Sens analy results'!L121</f>
        <v>205.22551681375407</v>
      </c>
      <c r="G18" s="130">
        <f>'eTable 6. BC and thresh results'!L122</f>
        <v>169.97000000000008</v>
      </c>
      <c r="H18" s="132">
        <f>'sTable 6. Sens analy results'!S15</f>
        <v>1721.2228019854458</v>
      </c>
      <c r="I18" s="133">
        <f>'eTable 6. BC and thresh results'!U16</f>
        <v>64568.099850271923</v>
      </c>
      <c r="J18" s="132">
        <f>'sTable 6. Sens analy results'!T15</f>
        <v>-176299.68384434361</v>
      </c>
      <c r="K18" s="133">
        <f>'eTable 6. BC and thresh results'!V16</f>
        <v>-108095.66459368252</v>
      </c>
      <c r="L18" s="132">
        <f>'sTable 6. Sens analy results'!S68</f>
        <v>-1029.4276777894979</v>
      </c>
      <c r="M18" s="133">
        <f>'eTable 6. BC and thresh results'!U69</f>
        <v>59422.171411550364</v>
      </c>
      <c r="N18" s="132">
        <f>'sTable 6. Sens analy results'!T68</f>
        <v>-179117.11867809208</v>
      </c>
      <c r="O18" s="133">
        <f>'eTable 6. BC and thresh results'!V69</f>
        <v>-113366.53348154534</v>
      </c>
      <c r="P18" s="132">
        <f>'sTable 6. Sens analy results'!S121</f>
        <v>-36583.799185107506</v>
      </c>
      <c r="Q18" s="133">
        <f>'eTable 6. BC and thresh results'!U122</f>
        <v>-29559.234211129435</v>
      </c>
      <c r="R18" s="132">
        <f>'sTable 6. Sens analy results'!T121</f>
        <v>-220756.65396511581</v>
      </c>
      <c r="S18" s="133">
        <f>'eTable 6. BC and thresh results'!V122</f>
        <v>-213732.08899113772</v>
      </c>
      <c r="U18" s="168"/>
      <c r="V18" s="168"/>
      <c r="W18" s="168"/>
    </row>
    <row r="19" spans="1:23" ht="15" customHeight="1" x14ac:dyDescent="0.25">
      <c r="A19" s="128" t="s">
        <v>19</v>
      </c>
      <c r="B19" s="129">
        <f>'sTable 6. Sens analy results'!L16</f>
        <v>7981.3710768909204</v>
      </c>
      <c r="C19" s="130">
        <f>'eTable 6. BC and thresh results'!L17</f>
        <v>6519.5766030938867</v>
      </c>
      <c r="D19" s="131">
        <f>'sTable 6. Sens analy results'!L69</f>
        <v>12371.125169180927</v>
      </c>
      <c r="E19" s="130">
        <f>'eTable 6. BC and thresh results'!L70</f>
        <v>10105.343734795526</v>
      </c>
      <c r="F19" s="131">
        <f>'sTable 6. Sens analy results'!L122</f>
        <v>4835.1795518054678</v>
      </c>
      <c r="G19" s="130">
        <f>'eTable 6. BC and thresh results'!L123</f>
        <v>6119.6100000000024</v>
      </c>
      <c r="H19" s="132">
        <f>'sTable 6. Sens analy results'!S16</f>
        <v>36165.698346711637</v>
      </c>
      <c r="I19" s="133">
        <f>'eTable 6. BC and thresh results'!U17</f>
        <v>57502.500728005296</v>
      </c>
      <c r="J19" s="132">
        <f>'sTable 6. Sens analy results'!T16</f>
        <v>-112378.59885916511</v>
      </c>
      <c r="K19" s="133">
        <f>'eTable 6. BC and thresh results'!V17</f>
        <v>-89223.022182806089</v>
      </c>
      <c r="L19" s="132">
        <f>'sTable 6. Sens analy results'!S69</f>
        <v>32538.806309605869</v>
      </c>
      <c r="M19" s="133">
        <f>'eTable 6. BC and thresh results'!U70</f>
        <v>53062.400861669666</v>
      </c>
      <c r="N19" s="132">
        <f>'sTable 6. Sens analy results'!T69</f>
        <v>-116093.54993663629</v>
      </c>
      <c r="O19" s="133">
        <f>'eTable 6. BC and thresh results'!V70</f>
        <v>-93770.925349972284</v>
      </c>
      <c r="P19" s="132">
        <f>'sTable 6. Sens analy results'!S122</f>
        <v>-15656.958822287896</v>
      </c>
      <c r="Q19" s="133">
        <f>'eTable 6. BC and thresh results'!U123</f>
        <v>-24753.297980687275</v>
      </c>
      <c r="R19" s="132">
        <f>'sTable 6. Sens analy results'!T122</f>
        <v>-172312.95610157942</v>
      </c>
      <c r="S19" s="133">
        <f>'eTable 6. BC and thresh results'!V123</f>
        <v>-181409.2952599788</v>
      </c>
      <c r="U19" s="168"/>
      <c r="V19" s="168"/>
      <c r="W19" s="168"/>
    </row>
    <row r="20" spans="1:23" ht="15" customHeight="1" x14ac:dyDescent="0.25">
      <c r="A20" s="128" t="s">
        <v>20</v>
      </c>
      <c r="B20" s="129">
        <f>'sTable 6. Sens analy results'!L17</f>
        <v>3353.7517218069706</v>
      </c>
      <c r="C20" s="130">
        <f>'eTable 6. BC and thresh results'!L18</f>
        <v>4305.8904369236252</v>
      </c>
      <c r="D20" s="131">
        <f>'sTable 6. Sens analy results'!L70</f>
        <v>5198.3151688008056</v>
      </c>
      <c r="E20" s="130">
        <f>'eTable 6. BC and thresh results'!L71</f>
        <v>6674.1301772316201</v>
      </c>
      <c r="F20" s="131">
        <f>'sTable 6. Sens analy results'!L123</f>
        <v>1677.1588290128457</v>
      </c>
      <c r="G20" s="130">
        <f>'eTable 6. BC and thresh results'!L124</f>
        <v>3336.380000000001</v>
      </c>
      <c r="H20" s="132">
        <f>'sTable 6. Sens analy results'!S17</f>
        <v>87920.933634600617</v>
      </c>
      <c r="I20" s="133">
        <f>'eTable 6. BC and thresh results'!U18</f>
        <v>56116.315399534877</v>
      </c>
      <c r="J20" s="132">
        <f>'sTable 6. Sens analy results'!T17</f>
        <v>-50213.617821214677</v>
      </c>
      <c r="K20" s="133">
        <f>'eTable 6. BC and thresh results'!V18</f>
        <v>-84729.299367295505</v>
      </c>
      <c r="L20" s="132">
        <f>'sTable 6. Sens analy results'!S70</f>
        <v>82439.108802663293</v>
      </c>
      <c r="M20" s="133">
        <f>'eTable 6. BC and thresh results'!U71</f>
        <v>51846.657418666917</v>
      </c>
      <c r="N20" s="132">
        <f>'sTable 6. Sens analy results'!T70</f>
        <v>-55828.538490914223</v>
      </c>
      <c r="O20" s="133">
        <f>'eTable 6. BC and thresh results'!V71</f>
        <v>-89102.622409223259</v>
      </c>
      <c r="P20" s="132">
        <f>'sTable 6. Sens analy results'!S123</f>
        <v>9964.578579744044</v>
      </c>
      <c r="Q20" s="133">
        <f>'eTable 6. BC and thresh results'!U124</f>
        <v>-22795.732284727019</v>
      </c>
      <c r="R20" s="132">
        <f>'sTable 6. Sens analy results'!T123</f>
        <v>-140430.30994614214</v>
      </c>
      <c r="S20" s="133">
        <f>'eTable 6. BC and thresh results'!V124</f>
        <v>-173190.62081061321</v>
      </c>
      <c r="U20" s="168"/>
      <c r="V20" s="168"/>
      <c r="W20" s="168"/>
    </row>
    <row r="21" spans="1:23" ht="15" customHeight="1" x14ac:dyDescent="0.25">
      <c r="A21" s="128" t="s">
        <v>21</v>
      </c>
      <c r="B21" s="129">
        <f>'sTable 6. Sens analy results'!L18</f>
        <v>151.51597792982238</v>
      </c>
      <c r="C21" s="130">
        <f>'eTable 6. BC and thresh results'!L19</f>
        <v>345.65026748184943</v>
      </c>
      <c r="D21" s="131">
        <f>'sTable 6. Sens analy results'!L71</f>
        <v>234.84976579122471</v>
      </c>
      <c r="E21" s="130">
        <f>'eTable 6. BC and thresh results'!L72</f>
        <v>535.75791459686661</v>
      </c>
      <c r="F21" s="131">
        <f>'sTable 6. Sens analy results'!L124</f>
        <v>68.11137491477524</v>
      </c>
      <c r="G21" s="130">
        <f>'eTable 6. BC and thresh results'!L125</f>
        <v>240.75059059945875</v>
      </c>
      <c r="H21" s="132">
        <f>'sTable 6. Sens analy results'!S18</f>
        <v>244089.45646496263</v>
      </c>
      <c r="I21" s="133">
        <f>'eTable 6. BC and thresh results'!U19</f>
        <v>66311.933328007523</v>
      </c>
      <c r="J21" s="132">
        <f>'sTable 6. Sens analy results'!T18</f>
        <v>84212.699091731061</v>
      </c>
      <c r="K21" s="133">
        <f>'eTable 6. BC and thresh results'!V19</f>
        <v>-108718.79058359138</v>
      </c>
      <c r="L21" s="132">
        <f>'sTable 6. Sens analy results'!S71</f>
        <v>232025.66798067471</v>
      </c>
      <c r="M21" s="133">
        <f>'eTable 6. BC and thresh results'!U72</f>
        <v>61023.765252652585</v>
      </c>
      <c r="N21" s="132">
        <f>'sTable 6. Sens analy results'!T71</f>
        <v>71856.008137165816</v>
      </c>
      <c r="O21" s="133">
        <f>'eTable 6. BC and thresh results'!V72</f>
        <v>-114135.3526120176</v>
      </c>
      <c r="P21" s="132">
        <f>'sTable 6. Sens analy results'!S124</f>
        <v>72468.86509684693</v>
      </c>
      <c r="Q21" s="133">
        <f>'eTable 6. BC and thresh results'!U125</f>
        <v>-31442.079813970271</v>
      </c>
      <c r="R21" s="132">
        <f>'sTable 6. Sens analy results'!T124</f>
        <v>-114389.07421742404</v>
      </c>
      <c r="S21" s="133">
        <f>'eTable 6. BC and thresh results'!V125</f>
        <v>-218300.01912824126</v>
      </c>
      <c r="U21" s="168"/>
      <c r="V21" s="168"/>
      <c r="W21" s="168"/>
    </row>
    <row r="22" spans="1:23" ht="15" customHeight="1" x14ac:dyDescent="0.25">
      <c r="A22" s="128" t="s">
        <v>22</v>
      </c>
      <c r="B22" s="129">
        <f>'sTable 6. Sens analy results'!L19</f>
        <v>270.18634268551983</v>
      </c>
      <c r="C22" s="130">
        <f>'eTable 6. BC and thresh results'!L20</f>
        <v>678.70550644371065</v>
      </c>
      <c r="D22" s="131">
        <f>'sTable 6. Sens analy results'!L72</f>
        <v>418.78883116255571</v>
      </c>
      <c r="E22" s="130">
        <f>'eTable 6. BC and thresh results'!L73</f>
        <v>1051.9935349877514</v>
      </c>
      <c r="F22" s="131">
        <f>'sTable 6. Sens analy results'!L125</f>
        <v>101.05009272282048</v>
      </c>
      <c r="G22" s="130">
        <f>'eTable 6. BC and thresh results'!L126</f>
        <v>393.30000000000013</v>
      </c>
      <c r="H22" s="132">
        <f>'sTable 6. Sens analy results'!S19</f>
        <v>238064.11093863737</v>
      </c>
      <c r="I22" s="133">
        <f>'eTable 6. BC and thresh results'!U20</f>
        <v>60806.99659215568</v>
      </c>
      <c r="J22" s="132">
        <f>'sTable 6. Sens analy results'!T19</f>
        <v>114306.80422896799</v>
      </c>
      <c r="K22" s="133">
        <f>'eTable 6. BC and thresh results'!V20</f>
        <v>-78059.916394482716</v>
      </c>
      <c r="L22" s="132">
        <f>'sTable 6. Sens analy results'!S72</f>
        <v>226840.18403280241</v>
      </c>
      <c r="M22" s="133">
        <f>'eTable 6. BC and thresh results'!U73</f>
        <v>56338.855796971686</v>
      </c>
      <c r="N22" s="132">
        <f>'sTable 6. Sens analy results'!T72</f>
        <v>102810.36625240147</v>
      </c>
      <c r="O22" s="133">
        <f>'eTable 6. BC and thresh results'!V73</f>
        <v>-82636.54130957328</v>
      </c>
      <c r="P22" s="132">
        <f>'sTable 6. Sens analy results'!S125</f>
        <v>73486.38124708047</v>
      </c>
      <c r="Q22" s="133">
        <f>'eTable 6. BC and thresh results'!U126</f>
        <v>-23048.725436777764</v>
      </c>
      <c r="R22" s="132">
        <f>'sTable 6. Sens analy results'!T125</f>
        <v>-75373.72085175557</v>
      </c>
      <c r="S22" s="133">
        <f>'eTable 6. BC and thresh results'!V126</f>
        <v>-171908.82753561379</v>
      </c>
      <c r="U22" s="168"/>
      <c r="V22" s="168"/>
      <c r="W22" s="168"/>
    </row>
    <row r="23" spans="1:23" ht="15" customHeight="1" x14ac:dyDescent="0.25">
      <c r="A23" s="128" t="s">
        <v>23</v>
      </c>
      <c r="B23" s="129">
        <f>'sTable 6. Sens analy results'!L20</f>
        <v>4105.7538951895931</v>
      </c>
      <c r="C23" s="130">
        <f>'eTable 6. BC and thresh results'!L21</f>
        <v>4105.7538951895931</v>
      </c>
      <c r="D23" s="131">
        <f>'sTable 6. Sens analy results'!L73</f>
        <v>6363.9185375438692</v>
      </c>
      <c r="E23" s="130">
        <f>'eTable 6. BC and thresh results'!L74</f>
        <v>6363.9185375438692</v>
      </c>
      <c r="F23" s="131">
        <f>'sTable 6. Sens analy results'!L126</f>
        <v>2242.6709740463948</v>
      </c>
      <c r="G23" s="130">
        <f>'eTable 6. BC and thresh results'!L127</f>
        <v>3474.8400000000015</v>
      </c>
      <c r="H23" s="132">
        <f>'sTable 6. Sens analy results'!S20</f>
        <v>51593.563031132944</v>
      </c>
      <c r="I23" s="133">
        <f>'eTable 6. BC and thresh results'!U21</f>
        <v>51593.563031132944</v>
      </c>
      <c r="J23" s="132">
        <f>'sTable 6. Sens analy results'!T20</f>
        <v>-98570.912760213745</v>
      </c>
      <c r="K23" s="133">
        <f>'eTable 6. BC and thresh results'!V21</f>
        <v>-98570.912760213745</v>
      </c>
      <c r="L23" s="132">
        <f>'sTable 6. Sens analy results'!S73</f>
        <v>47219.189730934733</v>
      </c>
      <c r="M23" s="133">
        <f>'eTable 6. BC and thresh results'!U74</f>
        <v>47219.189730934733</v>
      </c>
      <c r="N23" s="132">
        <f>'sTable 6. Sens analy results'!T73</f>
        <v>-103051.49355461766</v>
      </c>
      <c r="O23" s="133">
        <f>'eTable 6. BC and thresh results'!V74</f>
        <v>-103051.49355461766</v>
      </c>
      <c r="P23" s="132">
        <f>'sTable 6. Sens analy results'!S126</f>
        <v>-9068.9827007567819</v>
      </c>
      <c r="Q23" s="133">
        <f>'eTable 6. BC and thresh results'!U127</f>
        <v>-28256.770666917015</v>
      </c>
      <c r="R23" s="132">
        <f>'sTable 6. Sens analy results'!T126</f>
        <v>-169016.93256779641</v>
      </c>
      <c r="S23" s="133">
        <f>'eTable 6. BC and thresh results'!V127</f>
        <v>-188204.72053395666</v>
      </c>
      <c r="U23" s="168"/>
      <c r="V23" s="168"/>
      <c r="W23" s="168"/>
    </row>
    <row r="24" spans="1:23" ht="15" customHeight="1" x14ac:dyDescent="0.25">
      <c r="A24" s="128" t="s">
        <v>24</v>
      </c>
      <c r="B24" s="129">
        <f>'sTable 6. Sens analy results'!L21</f>
        <v>3445.9043533638969</v>
      </c>
      <c r="C24" s="130">
        <f>'eTable 6. BC and thresh results'!L22</f>
        <v>2469.4864628640316</v>
      </c>
      <c r="D24" s="131">
        <f>'sTable 6. Sens analy results'!L74</f>
        <v>5341.1517477140405</v>
      </c>
      <c r="E24" s="130">
        <f>'eTable 6. BC and thresh results'!L75</f>
        <v>3827.7040174392487</v>
      </c>
      <c r="F24" s="131">
        <f>'sTable 6. Sens analy results'!L127</f>
        <v>1949.3549642771911</v>
      </c>
      <c r="G24" s="130">
        <f>'eTable 6. BC and thresh results'!L128</f>
        <v>2164.5300000000007</v>
      </c>
      <c r="H24" s="132">
        <f>'sTable 6. Sens analy results'!S21</f>
        <v>20207.78539238283</v>
      </c>
      <c r="I24" s="133">
        <f>'eTable 6. BC and thresh results'!U22</f>
        <v>50290.521476194866</v>
      </c>
      <c r="J24" s="132">
        <f>'sTable 6. Sens analy results'!T21</f>
        <v>-116924.85304161585</v>
      </c>
      <c r="K24" s="133">
        <f>'eTable 6. BC and thresh results'!V22</f>
        <v>-84277.828919852982</v>
      </c>
      <c r="L24" s="132">
        <f>'sTable 6. Sens analy results'!S74</f>
        <v>17308.03596342446</v>
      </c>
      <c r="M24" s="133">
        <f>'eTable 6. BC and thresh results'!U75</f>
        <v>46244.231151799489</v>
      </c>
      <c r="N24" s="132">
        <f>'sTable 6. Sens analy results'!T74</f>
        <v>-119895.00686899629</v>
      </c>
      <c r="O24" s="133">
        <f>'eTable 6. BC and thresh results'!V75</f>
        <v>-88422.361055518413</v>
      </c>
      <c r="P24" s="132">
        <f>'sTable 6. Sens analy results'!S127</f>
        <v>-20177.954508623836</v>
      </c>
      <c r="Q24" s="133">
        <f>'eTable 6. BC and thresh results'!U128</f>
        <v>-23726.61534145776</v>
      </c>
      <c r="R24" s="132">
        <f>'sTable 6. Sens analy results'!T127</f>
        <v>-163796.00729053243</v>
      </c>
      <c r="S24" s="133">
        <f>'eTable 6. BC and thresh results'!V128</f>
        <v>-167344.6681233664</v>
      </c>
      <c r="U24" s="168"/>
      <c r="V24" s="168"/>
      <c r="W24" s="168"/>
    </row>
    <row r="25" spans="1:23" ht="15" customHeight="1" x14ac:dyDescent="0.25">
      <c r="A25" s="128" t="s">
        <v>25</v>
      </c>
      <c r="B25" s="129">
        <f>'sTable 6. Sens analy results'!L22</f>
        <v>1451.2901589728663</v>
      </c>
      <c r="C25" s="130">
        <f>'eTable 6. BC and thresh results'!L23</f>
        <v>910.45703002100322</v>
      </c>
      <c r="D25" s="131">
        <f>'sTable 6. Sens analy results'!L75</f>
        <v>2249.4997464079429</v>
      </c>
      <c r="E25" s="130">
        <f>'eTable 6. BC and thresh results'!L76</f>
        <v>1411.2083965325548</v>
      </c>
      <c r="F25" s="131">
        <f>'sTable 6. Sens analy results'!L128</f>
        <v>808.77075930323406</v>
      </c>
      <c r="G25" s="130">
        <f>'eTable 6. BC and thresh results'!L129</f>
        <v>786.14000000000033</v>
      </c>
      <c r="H25" s="132">
        <f>'sTable 6. Sens analy results'!S22</f>
        <v>7510.0873175126771</v>
      </c>
      <c r="I25" s="133">
        <f>'eTable 6. BC and thresh results'!U23</f>
        <v>44997.55075134246</v>
      </c>
      <c r="J25" s="132">
        <f>'sTable 6. Sens analy results'!T22</f>
        <v>-130580.8651558266</v>
      </c>
      <c r="K25" s="133">
        <f>'eTable 6. BC and thresh results'!V23</f>
        <v>-89897.925958466862</v>
      </c>
      <c r="L25" s="132">
        <f>'sTable 6. Sens analy results'!S75</f>
        <v>5104.8693554161591</v>
      </c>
      <c r="M25" s="133">
        <f>'eTable 6. BC and thresh results'!U76</f>
        <v>41163.576117201941</v>
      </c>
      <c r="N25" s="132">
        <f>'sTable 6. Sens analy results'!T75</f>
        <v>-133044.48055116486</v>
      </c>
      <c r="O25" s="133">
        <f>'eTable 6. BC and thresh results'!V76</f>
        <v>-93824.987490042928</v>
      </c>
      <c r="P25" s="132">
        <f>'sTable 6. Sens analy results'!S128</f>
        <v>-25654.817440477153</v>
      </c>
      <c r="Q25" s="133">
        <f>'eTable 6. BC and thresh results'!U129</f>
        <v>-24792.849134729284</v>
      </c>
      <c r="R25" s="132">
        <f>'sTable 6. Sens analy results'!T128</f>
        <v>-169125.14336086455</v>
      </c>
      <c r="S25" s="133">
        <f>'eTable 6. BC and thresh results'!V129</f>
        <v>-168263.17505511665</v>
      </c>
      <c r="U25" s="168"/>
      <c r="V25" s="168"/>
      <c r="W25" s="168"/>
    </row>
    <row r="26" spans="1:23" ht="15" customHeight="1" x14ac:dyDescent="0.25">
      <c r="A26" s="128" t="s">
        <v>26</v>
      </c>
      <c r="B26" s="129">
        <f>'sTable 6. Sens analy results'!L23</f>
        <v>317.29206681336922</v>
      </c>
      <c r="C26" s="130">
        <f>'eTable 6. BC and thresh results'!L24</f>
        <v>1094.7266164071148</v>
      </c>
      <c r="D26" s="131">
        <f>'sTable 6. Sens analy results'!L76</f>
        <v>491.80270356072231</v>
      </c>
      <c r="E26" s="130">
        <f>'eTable 6. BC and thresh results'!L77</f>
        <v>1696.8262554310279</v>
      </c>
      <c r="F26" s="131">
        <f>'sTable 6. Sens analy results'!L129</f>
        <v>137.46210333757043</v>
      </c>
      <c r="G26" s="130">
        <f>'eTable 6. BC and thresh results'!L130</f>
        <v>734.85000000000025</v>
      </c>
      <c r="H26" s="132">
        <f>'sTable 6. Sens analy results'!S23</f>
        <v>306169.75462508824</v>
      </c>
      <c r="I26" s="133">
        <f>'eTable 6. BC and thresh results'!U24</f>
        <v>49949.270154191188</v>
      </c>
      <c r="J26" s="132">
        <f>'sTable 6. Sens analy results'!T23</f>
        <v>191832.91438183177</v>
      </c>
      <c r="K26" s="133">
        <f>'eTable 6. BC and thresh results'!V24</f>
        <v>-86228.107518114048</v>
      </c>
      <c r="L26" s="132">
        <f>'sTable 6. Sens analy results'!S76</f>
        <v>292418.95654864132</v>
      </c>
      <c r="M26" s="133">
        <f>'eTable 6. BC and thresh results'!U77</f>
        <v>45963.782748825521</v>
      </c>
      <c r="N26" s="132">
        <f>'sTable 6. Sens analy results'!T76</f>
        <v>177748.25412518147</v>
      </c>
      <c r="O26" s="133">
        <f>'eTable 6. BC and thresh results'!V77</f>
        <v>-90310.36047169962</v>
      </c>
      <c r="P26" s="132">
        <f>'sTable 6. Sens analy results'!S129</f>
        <v>112419.78727558904</v>
      </c>
      <c r="Q26" s="133">
        <f>'eTable 6. BC and thresh results'!U130</f>
        <v>-23374.303552196034</v>
      </c>
      <c r="R26" s="132">
        <f>'sTable 6. Sens analy results'!T129</f>
        <v>-32671.304438366195</v>
      </c>
      <c r="S26" s="133">
        <f>'eTable 6. BC and thresh results'!V130</f>
        <v>-168465.39526615129</v>
      </c>
      <c r="U26" s="168"/>
      <c r="V26" s="168"/>
      <c r="W26" s="168"/>
    </row>
    <row r="27" spans="1:23" ht="15" customHeight="1" x14ac:dyDescent="0.25">
      <c r="A27" s="128" t="s">
        <v>27</v>
      </c>
      <c r="B27" s="129">
        <f>'sTable 6. Sens analy results'!L24</f>
        <v>3547.3189967928547</v>
      </c>
      <c r="C27" s="130">
        <f>'eTable 6. BC and thresh results'!L25</f>
        <v>1767.4750808233939</v>
      </c>
      <c r="D27" s="131">
        <f>'sTable 6. Sens analy results'!L77</f>
        <v>5498.3444450289253</v>
      </c>
      <c r="E27" s="130">
        <f>'eTable 6. BC and thresh results'!L78</f>
        <v>2739.5863752762607</v>
      </c>
      <c r="F27" s="131">
        <f>'sTable 6. Sens analy results'!L130</f>
        <v>1855.17292278791</v>
      </c>
      <c r="G27" s="130">
        <f>'eTable 6. BC and thresh results'!L131</f>
        <v>1432.2100000000005</v>
      </c>
      <c r="H27" s="132">
        <f>'sTable 6. Sens analy results'!S24</f>
        <v>-2909.5444895240748</v>
      </c>
      <c r="I27" s="133">
        <f>'eTable 6. BC and thresh results'!U25</f>
        <v>48593.139751344366</v>
      </c>
      <c r="J27" s="132">
        <f>'sTable 6. Sens analy results'!T24</f>
        <v>-137248.79164040499</v>
      </c>
      <c r="K27" s="133">
        <f>'eTable 6. BC and thresh results'!V25</f>
        <v>-81355.957622160204</v>
      </c>
      <c r="L27" s="132">
        <f>'sTable 6. Sens analy results'!S77</f>
        <v>-4858.8210559178788</v>
      </c>
      <c r="M27" s="133">
        <f>'eTable 6. BC and thresh results'!U78</f>
        <v>44680.945532034319</v>
      </c>
      <c r="N27" s="132">
        <f>'sTable 6. Sens analy results'!T77</f>
        <v>-139245.39562159011</v>
      </c>
      <c r="O27" s="133">
        <f>'eTable 6. BC and thresh results'!V78</f>
        <v>-85363.137869493978</v>
      </c>
      <c r="P27" s="132">
        <f>'sTable 6. Sens analy results'!S130</f>
        <v>-30240.512666177845</v>
      </c>
      <c r="Q27" s="133">
        <f>'eTable 6. BC and thresh results'!U131</f>
        <v>-23207.775847056379</v>
      </c>
      <c r="R27" s="132">
        <f>'sTable 6. Sens analy results'!T130</f>
        <v>-168939.40071757478</v>
      </c>
      <c r="S27" s="133">
        <f>'eTable 6. BC and thresh results'!V131</f>
        <v>-161906.66389845335</v>
      </c>
      <c r="U27" s="168"/>
      <c r="V27" s="168"/>
      <c r="W27" s="168"/>
    </row>
    <row r="28" spans="1:23" ht="15" customHeight="1" x14ac:dyDescent="0.25">
      <c r="A28" s="128" t="s">
        <v>28</v>
      </c>
      <c r="B28" s="129">
        <f>'sTable 6. Sens analy results'!L25</f>
        <v>1842.9874325194505</v>
      </c>
      <c r="C28" s="130">
        <f>'eTable 6. BC and thresh results'!L26</f>
        <v>1992.5769656755137</v>
      </c>
      <c r="D28" s="131">
        <f>'sTable 6. Sens analy results'!L78</f>
        <v>2856.6305204051482</v>
      </c>
      <c r="E28" s="130">
        <f>'eTable 6. BC and thresh results'!L79</f>
        <v>3088.4942967970464</v>
      </c>
      <c r="F28" s="131">
        <f>'sTable 6. Sens analy results'!L131</f>
        <v>1483.2359061983984</v>
      </c>
      <c r="G28" s="130">
        <f>'eTable 6. BC and thresh results'!L132</f>
        <v>2484.690000000001</v>
      </c>
      <c r="H28" s="132">
        <f>'sTable 6. Sens analy results'!S25</f>
        <v>71828.460567713046</v>
      </c>
      <c r="I28" s="133">
        <f>'eTable 6. BC and thresh results'!U26</f>
        <v>62898.597928715979</v>
      </c>
      <c r="J28" s="132">
        <f>'sTable 6. Sens analy results'!T25</f>
        <v>-50091.379385098277</v>
      </c>
      <c r="K28" s="133">
        <f>'eTable 6. BC and thresh results'!V26</f>
        <v>-59782.434087274953</v>
      </c>
      <c r="L28" s="132">
        <f>'sTable 6. Sens analy results'!S78</f>
        <v>67294.989028674026</v>
      </c>
      <c r="M28" s="133">
        <f>'eTable 6. BC and thresh results'!U79</f>
        <v>58705.46952461388</v>
      </c>
      <c r="N28" s="132">
        <f>'sTable 6. Sens analy results'!T78</f>
        <v>-54734.921240310869</v>
      </c>
      <c r="O28" s="133">
        <f>'eTable 6. BC and thresh results'!V79</f>
        <v>-64077.369454368076</v>
      </c>
      <c r="P28" s="132">
        <f>'sTable 6. Sens analy results'!S131</f>
        <v>4671.2471777711162</v>
      </c>
      <c r="Q28" s="133">
        <f>'eTable 6. BC and thresh results'!U132</f>
        <v>-16203.194210563088</v>
      </c>
      <c r="R28" s="132">
        <f>'sTable 6. Sens analy results'!T131</f>
        <v>-127387.8969064618</v>
      </c>
      <c r="S28" s="133">
        <f>'eTable 6. BC and thresh results'!V132</f>
        <v>-148262.33829479598</v>
      </c>
      <c r="U28" s="168"/>
      <c r="V28" s="168"/>
      <c r="W28" s="168"/>
    </row>
    <row r="29" spans="1:23" ht="15" customHeight="1" x14ac:dyDescent="0.25">
      <c r="A29" s="128" t="s">
        <v>29</v>
      </c>
      <c r="B29" s="129">
        <f>'sTable 6. Sens analy results'!L26</f>
        <v>515.85756516137963</v>
      </c>
      <c r="C29" s="130">
        <f>'eTable 6. BC and thresh results'!L27</f>
        <v>346.83099515720266</v>
      </c>
      <c r="D29" s="131">
        <f>'sTable 6. Sens analy results'!L79</f>
        <v>799.57922600013853</v>
      </c>
      <c r="E29" s="130">
        <f>'eTable 6. BC and thresh results'!L80</f>
        <v>537.58804249366415</v>
      </c>
      <c r="F29" s="131">
        <f>'sTable 6. Sens analy results'!L132</f>
        <v>209.97463685805127</v>
      </c>
      <c r="G29" s="130">
        <f>'eTable 6. BC and thresh results'!L133</f>
        <v>218.73797481977186</v>
      </c>
      <c r="H29" s="132">
        <f>'sTable 6. Sens analy results'!S26</f>
        <v>13880.177623695205</v>
      </c>
      <c r="I29" s="133">
        <f>'eTable 6. BC and thresh results'!U27</f>
        <v>48362.414294787435</v>
      </c>
      <c r="J29" s="132">
        <f>'sTable 6. Sens analy results'!T26</f>
        <v>-122069.98557937307</v>
      </c>
      <c r="K29" s="133">
        <f>'eTable 6. BC and thresh results'!V27</f>
        <v>-84648.442231816196</v>
      </c>
      <c r="L29" s="132">
        <f>'sTable 6. Sens analy results'!S79</f>
        <v>11183.490458584291</v>
      </c>
      <c r="M29" s="133">
        <f>'eTable 6. BC and thresh results'!U80</f>
        <v>44351.5084229938</v>
      </c>
      <c r="N29" s="132">
        <f>'sTable 6. Sens analy results'!T79</f>
        <v>-124832.14689742152</v>
      </c>
      <c r="O29" s="133">
        <f>'eTable 6. BC and thresh results'!V80</f>
        <v>-88756.730798890727</v>
      </c>
      <c r="P29" s="132">
        <f>'sTable 6. Sens analy results'!S132</f>
        <v>-22837.066067219435</v>
      </c>
      <c r="Q29" s="133">
        <f>'eTable 6. BC and thresh results'!U133</f>
        <v>-24200.734625638015</v>
      </c>
      <c r="R29" s="132">
        <f>'sTable 6. Sens analy results'!T132</f>
        <v>-164818.48612916641</v>
      </c>
      <c r="S29" s="133">
        <f>'eTable 6. BC and thresh results'!V133</f>
        <v>-166182.15468758499</v>
      </c>
      <c r="U29" s="168"/>
      <c r="V29" s="168"/>
      <c r="W29" s="168"/>
    </row>
    <row r="30" spans="1:23" ht="15" customHeight="1" x14ac:dyDescent="0.25">
      <c r="A30" s="128" t="s">
        <v>30</v>
      </c>
      <c r="B30" s="129">
        <f>'sTable 6. Sens analy results'!L27</f>
        <v>1217.3863955197107</v>
      </c>
      <c r="C30" s="130">
        <f>'eTable 6. BC and thresh results'!L28</f>
        <v>1297.871506854513</v>
      </c>
      <c r="D30" s="131">
        <f>'sTable 6. Sens analy results'!L80</f>
        <v>1886.9489130555517</v>
      </c>
      <c r="E30" s="130">
        <f>'eTable 6. BC and thresh results'!L81</f>
        <v>2011.7008356244953</v>
      </c>
      <c r="F30" s="131">
        <f>'sTable 6. Sens analy results'!L133</f>
        <v>699.11006298842403</v>
      </c>
      <c r="G30" s="130">
        <f>'eTable 6. BC and thresh results'!L134</f>
        <v>1154.8300000000004</v>
      </c>
      <c r="H30" s="132">
        <f>'sTable 6. Sens analy results'!S27</f>
        <v>68568.145942424773</v>
      </c>
      <c r="I30" s="133">
        <f>'eTable 6. BC and thresh results'!U28</f>
        <v>60033.621871837888</v>
      </c>
      <c r="J30" s="132">
        <f>'sTable 6. Sens analy results'!T27</f>
        <v>-92536.109206840629</v>
      </c>
      <c r="K30" s="133">
        <f>'eTable 6. BC and thresh results'!V28</f>
        <v>-101798.12621300478</v>
      </c>
      <c r="L30" s="132">
        <f>'sTable 6. Sens analy results'!S80</f>
        <v>63322.878061385018</v>
      </c>
      <c r="M30" s="133">
        <f>'eTable 6. BC and thresh results'!U81</f>
        <v>55113.629618744897</v>
      </c>
      <c r="N30" s="132">
        <f>'sTable 6. Sens analy results'!T80</f>
        <v>-97908.729446687401</v>
      </c>
      <c r="O30" s="133">
        <f>'eTable 6. BC and thresh results'!V81</f>
        <v>-106837.57330290577</v>
      </c>
      <c r="P30" s="132">
        <f>'sTable 6. Sens analy results'!S133</f>
        <v>-5807.4772555663176</v>
      </c>
      <c r="Q30" s="133">
        <f>'eTable 6. BC and thresh results'!U134</f>
        <v>-30766.762329067627</v>
      </c>
      <c r="R30" s="132">
        <f>'sTable 6. Sens analy results'!T133</f>
        <v>-178642.99967730982</v>
      </c>
      <c r="S30" s="133">
        <f>'eTable 6. BC and thresh results'!V134</f>
        <v>-203602.28475081112</v>
      </c>
      <c r="U30" s="168"/>
      <c r="V30" s="168"/>
      <c r="W30" s="168"/>
    </row>
    <row r="31" spans="1:23" ht="15" customHeight="1" x14ac:dyDescent="0.25">
      <c r="A31" s="128" t="s">
        <v>31</v>
      </c>
      <c r="B31" s="129">
        <f>'sTable 6. Sens analy results'!L28</f>
        <v>1951.2733616446631</v>
      </c>
      <c r="C31" s="130">
        <f>'eTable 6. BC and thresh results'!L29</f>
        <v>1316.6496839539716</v>
      </c>
      <c r="D31" s="131">
        <f>'sTable 6. Sens analy results'!L81</f>
        <v>3024.4737105492277</v>
      </c>
      <c r="E31" s="130">
        <f>'eTable 6. BC and thresh results'!L82</f>
        <v>2040.807010128656</v>
      </c>
      <c r="F31" s="131">
        <f>'sTable 6. Sens analy results'!L134</f>
        <v>854.2280990793505</v>
      </c>
      <c r="G31" s="130">
        <f>'eTable 6. BC and thresh results'!L135</f>
        <v>893.09000000000037</v>
      </c>
      <c r="H31" s="132">
        <f>'sTable 6. Sens analy results'!S28</f>
        <v>20823.604358938977</v>
      </c>
      <c r="I31" s="133">
        <f>'eTable 6. BC and thresh results'!U29</f>
        <v>63313.950775028839</v>
      </c>
      <c r="J31" s="132">
        <f>'sTable 6. Sens analy results'!T28</f>
        <v>-140114.87968779908</v>
      </c>
      <c r="K31" s="133">
        <f>'eTable 6. BC and thresh results'!V29</f>
        <v>-94002.605839988712</v>
      </c>
      <c r="L31" s="132">
        <f>'sTable 6. Sens analy results'!S81</f>
        <v>17463.78091713247</v>
      </c>
      <c r="M31" s="133">
        <f>'eTable 6. BC and thresh results'!U82</f>
        <v>58334.696185350505</v>
      </c>
      <c r="N31" s="132">
        <f>'sTable 6. Sens analy results'!T81</f>
        <v>-143556.27788425935</v>
      </c>
      <c r="O31" s="133">
        <f>'eTable 6. BC and thresh results'!V82</f>
        <v>-99102.754124989719</v>
      </c>
      <c r="P31" s="132">
        <f>'sTable 6. Sens analy results'!S134</f>
        <v>-27602.579604642262</v>
      </c>
      <c r="Q31" s="133">
        <f>'eTable 6. BC and thresh results'!U135</f>
        <v>-29331.314595869451</v>
      </c>
      <c r="R31" s="132">
        <f>'sTable 6. Sens analy results'!T134</f>
        <v>-196055.45332185723</v>
      </c>
      <c r="S31" s="133">
        <f>'eTable 6. BC and thresh results'!V135</f>
        <v>-197784.18831308445</v>
      </c>
      <c r="U31" s="168"/>
      <c r="V31" s="168"/>
      <c r="W31" s="168"/>
    </row>
    <row r="32" spans="1:23" ht="15" customHeight="1" x14ac:dyDescent="0.25">
      <c r="A32" s="128" t="s">
        <v>32</v>
      </c>
      <c r="B32" s="129">
        <f>'sTable 6. Sens analy results'!L29</f>
        <v>5264.3892840254139</v>
      </c>
      <c r="C32" s="130">
        <f>'eTable 6. BC and thresh results'!L30</f>
        <v>3423.4888712193642</v>
      </c>
      <c r="D32" s="131">
        <f>'sTable 6. Sens analy results'!L82</f>
        <v>8159.8033902393927</v>
      </c>
      <c r="E32" s="130">
        <f>'eTable 6. BC and thresh results'!L83</f>
        <v>5306.4077503900144</v>
      </c>
      <c r="F32" s="131">
        <f>'sTable 6. Sens analy results'!L135</f>
        <v>2607.9176330124792</v>
      </c>
      <c r="G32" s="130">
        <f>'eTable 6. BC and thresh results'!L136</f>
        <v>2627.7500000000014</v>
      </c>
      <c r="H32" s="132">
        <f>'sTable 6. Sens analy results'!S29</f>
        <v>6731.414437599582</v>
      </c>
      <c r="I32" s="133">
        <f>'eTable 6. BC and thresh results'!U30</f>
        <v>42571.627507804951</v>
      </c>
      <c r="J32" s="132">
        <f>'sTable 6. Sens analy results'!T29</f>
        <v>-140301.70811728921</v>
      </c>
      <c r="K32" s="133">
        <f>'eTable 6. BC and thresh results'!V30</f>
        <v>-101406.43285468598</v>
      </c>
      <c r="L32" s="132">
        <f>'sTable 6. Sens analy results'!S82</f>
        <v>4191.1353992895201</v>
      </c>
      <c r="M32" s="133">
        <f>'eTable 6. BC and thresh results'!U83</f>
        <v>38665.373317777259</v>
      </c>
      <c r="N32" s="132">
        <f>'sTable 6. Sens analy results'!T82</f>
        <v>-142903.66380108125</v>
      </c>
      <c r="O32" s="133">
        <f>'eTable 6. BC and thresh results'!V83</f>
        <v>-105407.52885193541</v>
      </c>
      <c r="P32" s="132">
        <f>'sTable 6. Sens analy results'!S135</f>
        <v>-27817.616334416598</v>
      </c>
      <c r="Q32" s="133">
        <f>'eTable 6. BC and thresh results'!U136</f>
        <v>-28059.901849021338</v>
      </c>
      <c r="R32" s="132">
        <f>'sTable 6. Sens analy results'!T135</f>
        <v>-180532.18224376405</v>
      </c>
      <c r="S32" s="133">
        <f>'eTable 6. BC and thresh results'!V136</f>
        <v>-180774.46775836882</v>
      </c>
      <c r="U32" s="168"/>
      <c r="V32" s="168"/>
      <c r="W32" s="168"/>
    </row>
    <row r="33" spans="1:23" ht="15" customHeight="1" x14ac:dyDescent="0.25">
      <c r="A33" s="128" t="s">
        <v>33</v>
      </c>
      <c r="B33" s="129">
        <f>'sTable 6. Sens analy results'!L30</f>
        <v>474.12480064681426</v>
      </c>
      <c r="C33" s="130">
        <f>'eTable 6. BC and thresh results'!L31</f>
        <v>1425.1644634441607</v>
      </c>
      <c r="D33" s="131">
        <f>'sTable 6. Sens analy results'!L83</f>
        <v>734.89344100256221</v>
      </c>
      <c r="E33" s="130">
        <f>'eTable 6. BC and thresh results'!L84</f>
        <v>2209.004918338449</v>
      </c>
      <c r="F33" s="131">
        <f>'sTable 6. Sens analy results'!L136</f>
        <v>175.75766026194211</v>
      </c>
      <c r="G33" s="130">
        <f>'eTable 6. BC and thresh results'!L137</f>
        <v>818.57000000000039</v>
      </c>
      <c r="H33" s="132">
        <f>'sTable 6. Sens analy results'!S30</f>
        <v>279727.15979683161</v>
      </c>
      <c r="I33" s="133">
        <f>'eTable 6. BC and thresh results'!U31</f>
        <v>51036.626047727092</v>
      </c>
      <c r="J33" s="132">
        <f>'sTable 6. Sens analy results'!T30</f>
        <v>151492.60394129323</v>
      </c>
      <c r="K33" s="133">
        <f>'eTable 6. BC and thresh results'!V31</f>
        <v>-96691.78164534377</v>
      </c>
      <c r="L33" s="132">
        <f>'sTable 6. Sens analy results'!S83</f>
        <v>266665.84912128514</v>
      </c>
      <c r="M33" s="133">
        <f>'eTable 6. BC and thresh results'!U84</f>
        <v>46691.379250551268</v>
      </c>
      <c r="N33" s="132">
        <f>'sTable 6. Sens analy results'!T83</f>
        <v>138114.17147876334</v>
      </c>
      <c r="O33" s="133">
        <f>'eTable 6. BC and thresh results'!V84</f>
        <v>-101142.5287604765</v>
      </c>
      <c r="P33" s="132">
        <f>'sTable 6. Sens analy results'!S136</f>
        <v>94394.086408341405</v>
      </c>
      <c r="Q33" s="133">
        <f>'eTable 6. BC and thresh results'!U137</f>
        <v>-29184.379605831324</v>
      </c>
      <c r="R33" s="132">
        <f>'sTable 6. Sens analy results'!T136</f>
        <v>-63052.652683362263</v>
      </c>
      <c r="S33" s="133">
        <f>'eTable 6. BC and thresh results'!V137</f>
        <v>-186631.11869753498</v>
      </c>
      <c r="U33" s="168"/>
      <c r="V33" s="168"/>
      <c r="W33" s="168"/>
    </row>
    <row r="34" spans="1:23" ht="15" customHeight="1" x14ac:dyDescent="0.25">
      <c r="A34" s="128" t="s">
        <v>34</v>
      </c>
      <c r="B34" s="129">
        <f>'sTable 6. Sens analy results'!L31</f>
        <v>1550.0460483201803</v>
      </c>
      <c r="C34" s="130">
        <f>'eTable 6. BC and thresh results'!L32</f>
        <v>1515.3305070005551</v>
      </c>
      <c r="D34" s="131">
        <f>'sTable 6. Sens analy results'!L84</f>
        <v>2402.5713748962794</v>
      </c>
      <c r="E34" s="130">
        <f>'eTable 6. BC and thresh results'!L85</f>
        <v>2348.7622858508603</v>
      </c>
      <c r="F34" s="131">
        <f>'sTable 6. Sens analy results'!L137</f>
        <v>1075.8102411976881</v>
      </c>
      <c r="G34" s="130">
        <f>'eTable 6. BC and thresh results'!L138</f>
        <v>1629.5500000000006</v>
      </c>
      <c r="H34" s="132">
        <f>'sTable 6. Sens analy results'!S31</f>
        <v>44963.191922967519</v>
      </c>
      <c r="I34" s="133">
        <f>'eTable 6. BC and thresh results'!U32</f>
        <v>47152.539306784536</v>
      </c>
      <c r="J34" s="132">
        <f>'sTable 6. Sens analy results'!T31</f>
        <v>-82476.885901695117</v>
      </c>
      <c r="K34" s="133">
        <f>'eTable 6. BC and thresh results'!V32</f>
        <v>-80100.915954970289</v>
      </c>
      <c r="L34" s="132">
        <f>'sTable 6. Sens analy results'!S84</f>
        <v>41320.937176475105</v>
      </c>
      <c r="M34" s="133">
        <f>'eTable 6. BC and thresh results'!U85</f>
        <v>43426.842139932793</v>
      </c>
      <c r="N34" s="132">
        <f>'sTable 6. Sens analy results'!T84</f>
        <v>-86207.572687096137</v>
      </c>
      <c r="O34" s="133">
        <f>'eTable 6. BC and thresh results'!V85</f>
        <v>-83917.071099023626</v>
      </c>
      <c r="P34" s="132">
        <f>'sTable 6. Sens analy results'!S137</f>
        <v>-6150.7763783399823</v>
      </c>
      <c r="Q34" s="133">
        <f>'eTable 6. BC and thresh results'!U138</f>
        <v>-21255.68918043244</v>
      </c>
      <c r="R34" s="132">
        <f>'sTable 6. Sens analy results'!T137</f>
        <v>-141736.91363687938</v>
      </c>
      <c r="S34" s="133">
        <f>'eTable 6. BC and thresh results'!V138</f>
        <v>-156841.82643897182</v>
      </c>
      <c r="U34" s="168"/>
      <c r="V34" s="168"/>
      <c r="W34" s="168"/>
    </row>
    <row r="35" spans="1:23" ht="15" customHeight="1" x14ac:dyDescent="0.25">
      <c r="A35" s="128" t="s">
        <v>35</v>
      </c>
      <c r="B35" s="129">
        <f>'sTable 6. Sens analy results'!L32</f>
        <v>289.62250368756088</v>
      </c>
      <c r="C35" s="130">
        <f>'eTable 6. BC and thresh results'!L33</f>
        <v>2177.985594236703</v>
      </c>
      <c r="D35" s="131">
        <f>'sTable 6. Sens analy results'!L85</f>
        <v>448.91488071571939</v>
      </c>
      <c r="E35" s="130">
        <f>'eTable 6. BC and thresh results'!L86</f>
        <v>3375.8776710668899</v>
      </c>
      <c r="F35" s="131">
        <f>'sTable 6. Sens analy results'!L138</f>
        <v>148.44095074555059</v>
      </c>
      <c r="G35" s="130">
        <f>'eTable 6. BC and thresh results'!L139</f>
        <v>1729.6000000000006</v>
      </c>
      <c r="H35" s="132">
        <f>'sTable 6. Sens analy results'!S32</f>
        <v>727909.84673928178</v>
      </c>
      <c r="I35" s="133">
        <f>'eTable 6. BC and thresh results'!U33</f>
        <v>51449.776149513636</v>
      </c>
      <c r="J35" s="132">
        <f>'sTable 6. Sens analy results'!T32</f>
        <v>648675.7045892335</v>
      </c>
      <c r="K35" s="133">
        <f>'eTable 6. BC and thresh results'!V33</f>
        <v>-85446.623261042376</v>
      </c>
      <c r="L35" s="132">
        <f>'sTable 6. Sens analy results'!S85</f>
        <v>698173.75536645751</v>
      </c>
      <c r="M35" s="133">
        <f>'eTable 6. BC and thresh results'!U86</f>
        <v>47495.552918621383</v>
      </c>
      <c r="N35" s="132">
        <f>'sTable 6. Sens analy results'!T85</f>
        <v>618217.6364815851</v>
      </c>
      <c r="O35" s="133">
        <f>'eTable 6. BC and thresh results'!V86</f>
        <v>-89496.852962361823</v>
      </c>
      <c r="P35" s="132">
        <f>'sTable 6. Sens analy results'!S138</f>
        <v>311967.67692428268</v>
      </c>
      <c r="Q35" s="133">
        <f>'eTable 6. BC and thresh results'!U139</f>
        <v>-21037.534154359666</v>
      </c>
      <c r="R35" s="132">
        <f>'sTable 6. Sens analy results'!T138</f>
        <v>166227.4871433017</v>
      </c>
      <c r="S35" s="133">
        <f>'eTable 6. BC and thresh results'!V139</f>
        <v>-166777.72393534071</v>
      </c>
      <c r="U35" s="168"/>
      <c r="V35" s="168"/>
      <c r="W35" s="168"/>
    </row>
    <row r="36" spans="1:23" ht="15" customHeight="1" x14ac:dyDescent="0.25">
      <c r="A36" s="128" t="s">
        <v>36</v>
      </c>
      <c r="B36" s="129">
        <f>'sTable 6. Sens analy results'!L33</f>
        <v>222.49280088059152</v>
      </c>
      <c r="C36" s="130">
        <f>'eTable 6. BC and thresh results'!L34</f>
        <v>346.44131263579339</v>
      </c>
      <c r="D36" s="131">
        <f>'sTable 6. Sens analy results'!L86</f>
        <v>344.86384136491688</v>
      </c>
      <c r="E36" s="130">
        <f>'eTable 6. BC and thresh results'!L87</f>
        <v>536.98403458547978</v>
      </c>
      <c r="F36" s="131">
        <f>'sTable 6. Sens analy results'!L139</f>
        <v>95.619354344662426</v>
      </c>
      <c r="G36" s="130">
        <f>'eTable 6. BC and thresh results'!L140</f>
        <v>230.69000000000008</v>
      </c>
      <c r="H36" s="132">
        <f>'sTable 6. Sens analy results'!S33</f>
        <v>129480.50635739643</v>
      </c>
      <c r="I36" s="133">
        <f>'eTable 6. BC and thresh results'!U34</f>
        <v>63119.123454821158</v>
      </c>
      <c r="J36" s="132">
        <f>'sTable 6. Sens analy results'!T33</f>
        <v>-5327.7488971697767</v>
      </c>
      <c r="K36" s="133">
        <f>'eTable 6. BC and thresh results'!V34</f>
        <v>-77345.854641871119</v>
      </c>
      <c r="L36" s="132">
        <f>'sTable 6. Sens analy results'!S86</f>
        <v>122411.21302021079</v>
      </c>
      <c r="M36" s="133">
        <f>'eTable 6. BC and thresh results'!U87</f>
        <v>58579.056154907499</v>
      </c>
      <c r="N36" s="132">
        <f>'sTable 6. Sens analy results'!T86</f>
        <v>-12568.680976552652</v>
      </c>
      <c r="O36" s="133">
        <f>'eTable 6. BC and thresh results'!V87</f>
        <v>-81996.152399580154</v>
      </c>
      <c r="P36" s="132">
        <f>'sTable 6. Sens analy results'!S139</f>
        <v>24735.289951646126</v>
      </c>
      <c r="Q36" s="133">
        <f>'eTable 6. BC and thresh results'!U140</f>
        <v>-22537.178773665015</v>
      </c>
      <c r="R36" s="132">
        <f>'sTable 6. Sens analy results'!T139</f>
        <v>-125883.74397941987</v>
      </c>
      <c r="S36" s="133">
        <f>'eTable 6. BC and thresh results'!V140</f>
        <v>-173156.21270473101</v>
      </c>
      <c r="U36" s="168"/>
      <c r="V36" s="168"/>
      <c r="W36" s="168"/>
    </row>
    <row r="37" spans="1:23" ht="15" customHeight="1" x14ac:dyDescent="0.25">
      <c r="A37" s="128" t="s">
        <v>37</v>
      </c>
      <c r="B37" s="129">
        <f>'sTable 6. Sens analy results'!L34</f>
        <v>575.37737315161962</v>
      </c>
      <c r="C37" s="130">
        <f>'eTable 6. BC and thresh results'!L35</f>
        <v>657.73202874775393</v>
      </c>
      <c r="D37" s="131">
        <f>'sTable 6. Sens analy results'!L87</f>
        <v>891.83492838501047</v>
      </c>
      <c r="E37" s="130">
        <f>'eTable 6. BC and thresh results'!L88</f>
        <v>1019.4846445590185</v>
      </c>
      <c r="F37" s="131">
        <f>'sTable 6. Sens analy results'!L140</f>
        <v>260.23163583016674</v>
      </c>
      <c r="G37" s="130">
        <f>'eTable 6. BC and thresh results'!L141</f>
        <v>460.92000000000019</v>
      </c>
      <c r="H37" s="132">
        <f>'sTable 6. Sens analy results'!S34</f>
        <v>63812.906742329258</v>
      </c>
      <c r="I37" s="133">
        <f>'eTable 6. BC and thresh results'!U35</f>
        <v>48760.374629899663</v>
      </c>
      <c r="J37" s="132">
        <f>'sTable 6. Sens analy results'!T34</f>
        <v>-72496.396833916078</v>
      </c>
      <c r="K37" s="133">
        <f>'eTable 6. BC and thresh results'!V35</f>
        <v>-88832.024603909362</v>
      </c>
      <c r="L37" s="132">
        <f>'sTable 6. Sens analy results'!S87</f>
        <v>59231.038312819939</v>
      </c>
      <c r="M37" s="133">
        <f>'eTable 6. BC and thresh results'!U88</f>
        <v>44752.202143428825</v>
      </c>
      <c r="N37" s="132">
        <f>'sTable 6. Sens analy results'!T87</f>
        <v>-77189.510630768913</v>
      </c>
      <c r="O37" s="133">
        <f>'eTable 6. BC and thresh results'!V88</f>
        <v>-92937.513420496107</v>
      </c>
      <c r="P37" s="132">
        <f>'sTable 6. Sens analy results'!S140</f>
        <v>686.14824091034131</v>
      </c>
      <c r="Q37" s="133">
        <f>'eTable 6. BC and thresh results'!U141</f>
        <v>-24171.956885921016</v>
      </c>
      <c r="R37" s="132">
        <f>'sTable 6. Sens analy results'!T140</f>
        <v>-145870.70119437471</v>
      </c>
      <c r="S37" s="133">
        <f>'eTable 6. BC and thresh results'!V141</f>
        <v>-170728.80632120607</v>
      </c>
      <c r="U37" s="168"/>
      <c r="V37" s="168"/>
      <c r="W37" s="168"/>
    </row>
    <row r="38" spans="1:23" ht="15" customHeight="1" x14ac:dyDescent="0.25">
      <c r="A38" s="128" t="s">
        <v>38</v>
      </c>
      <c r="B38" s="129">
        <f>'sTable 6. Sens analy results'!L35</f>
        <v>863.68714530985494</v>
      </c>
      <c r="C38" s="130">
        <f>'eTable 6. BC and thresh results'!L36</f>
        <v>1032.9230611201401</v>
      </c>
      <c r="D38" s="131">
        <f>'sTable 6. Sens analy results'!L88</f>
        <v>1338.715075230275</v>
      </c>
      <c r="E38" s="130">
        <f>'eTable 6. BC and thresh results'!L89</f>
        <v>1601.0307447362175</v>
      </c>
      <c r="F38" s="131">
        <f>'sTable 6. Sens analy results'!L141</f>
        <v>407.36681259785564</v>
      </c>
      <c r="G38" s="130">
        <f>'eTable 6. BC and thresh results'!L142</f>
        <v>754.86000000000024</v>
      </c>
      <c r="H38" s="132">
        <f>'sTable 6. Sens analy results'!S35</f>
        <v>83296.833322104649</v>
      </c>
      <c r="I38" s="133">
        <f>'eTable 6. BC and thresh results'!U36</f>
        <v>60478.557542609946</v>
      </c>
      <c r="J38" s="132">
        <f>'sTable 6. Sens analy results'!T35</f>
        <v>-59911.895802209998</v>
      </c>
      <c r="K38" s="133">
        <f>'eTable 6. BC and thresh results'!V36</f>
        <v>-84675.228423110442</v>
      </c>
      <c r="L38" s="132">
        <f>'sTable 6. Sens analy results'!S88</f>
        <v>77988.838644415926</v>
      </c>
      <c r="M38" s="133">
        <f>'eTable 6. BC and thresh results'!U89</f>
        <v>56040.23397035728</v>
      </c>
      <c r="N38" s="132">
        <f>'sTable 6. Sens analy results'!T88</f>
        <v>-65348.76581249755</v>
      </c>
      <c r="O38" s="133">
        <f>'eTable 6. BC and thresh results'!V89</f>
        <v>-89221.312168703051</v>
      </c>
      <c r="P38" s="132">
        <f>'sTable 6. Sens analy results'!S141</f>
        <v>7070.0177259511156</v>
      </c>
      <c r="Q38" s="133">
        <f>'eTable 6. BC and thresh results'!U142</f>
        <v>-21951.461256682287</v>
      </c>
      <c r="R38" s="132">
        <f>'sTable 6. Sens analy results'!T141</f>
        <v>-148010.26985011497</v>
      </c>
      <c r="S38" s="133">
        <f>'eTable 6. BC and thresh results'!V142</f>
        <v>-177031.74883274836</v>
      </c>
      <c r="U38" s="168"/>
      <c r="V38" s="168"/>
      <c r="W38" s="168"/>
    </row>
    <row r="39" spans="1:23" ht="15" customHeight="1" x14ac:dyDescent="0.25">
      <c r="A39" s="128" t="s">
        <v>57</v>
      </c>
      <c r="B39" s="129">
        <f>'sTable 6. Sens analy results'!L36</f>
        <v>68.057699714612568</v>
      </c>
      <c r="C39" s="130">
        <f>'eTable 6. BC and thresh results'!L37</f>
        <v>220.65925655525717</v>
      </c>
      <c r="D39" s="131">
        <f>'sTable 6. Sens analy results'!L89</f>
        <v>105.48943455764947</v>
      </c>
      <c r="E39" s="130">
        <f>'eTable 6. BC and thresh results'!L90</f>
        <v>342.02184766064863</v>
      </c>
      <c r="F39" s="131">
        <f>'sTable 6. Sens analy results'!L142</f>
        <v>37.085037334844429</v>
      </c>
      <c r="G39" s="130">
        <f>'eTable 6. BC and thresh results'!L143</f>
        <v>186.30000000000007</v>
      </c>
      <c r="H39" s="132">
        <f>'sTable 6. Sens analy results'!S36</f>
        <v>334601.41376583924</v>
      </c>
      <c r="I39" s="133">
        <f>'eTable 6. BC and thresh results'!U37</f>
        <v>61696.773827158409</v>
      </c>
      <c r="J39" s="132">
        <f>'sTable 6. Sens analy results'!T36</f>
        <v>197172.18115718098</v>
      </c>
      <c r="K39" s="133">
        <f>'eTable 6. BC and thresh results'!V37</f>
        <v>-98995.173374559061</v>
      </c>
      <c r="L39" s="132">
        <f>'sTable 6. Sens analy results'!S89</f>
        <v>319561.46619608928</v>
      </c>
      <c r="M39" s="133">
        <f>'eTable 6. BC and thresh results'!U90</f>
        <v>57058.018800947946</v>
      </c>
      <c r="N39" s="132">
        <f>'sTable 6. Sens analy results'!T89</f>
        <v>181767.07153226403</v>
      </c>
      <c r="O39" s="133">
        <f>'eTable 6. BC and thresh results'!V90</f>
        <v>-103746.55494490685</v>
      </c>
      <c r="P39" s="132">
        <f>'sTable 6. Sens analy results'!S142</f>
        <v>120580.72933294509</v>
      </c>
      <c r="Q39" s="133">
        <f>'eTable 6. BC and thresh results'!U143</f>
        <v>-24064.703154654213</v>
      </c>
      <c r="R39" s="132">
        <f>'sTable 6. Sens analy results'!T142</f>
        <v>-50485.993048650998</v>
      </c>
      <c r="S39" s="133">
        <f>'eTable 6. BC and thresh results'!V143</f>
        <v>-195131.42553625032</v>
      </c>
      <c r="U39" s="168"/>
      <c r="V39" s="168"/>
      <c r="W39" s="168"/>
    </row>
    <row r="40" spans="1:23" ht="15" customHeight="1" x14ac:dyDescent="0.25">
      <c r="A40" s="128" t="s">
        <v>58</v>
      </c>
      <c r="B40" s="129">
        <f>'sTable 6. Sens analy results'!L37</f>
        <v>1004.5605032124063</v>
      </c>
      <c r="C40" s="130">
        <f>'eTable 6. BC and thresh results'!L38</f>
        <v>2104.1083947180691</v>
      </c>
      <c r="D40" s="131">
        <f>'sTable 6. Sens analy results'!L90</f>
        <v>1557.0687799792299</v>
      </c>
      <c r="E40" s="130">
        <f>'eTable 6. BC and thresh results'!L91</f>
        <v>3261.3680118130073</v>
      </c>
      <c r="F40" s="131">
        <f>'sTable 6. Sens analy results'!L143</f>
        <v>324.1088796433807</v>
      </c>
      <c r="G40" s="130">
        <f>'eTable 6. BC and thresh results'!L144</f>
        <v>1051.846072932067</v>
      </c>
      <c r="H40" s="132">
        <f>'sTable 6. Sens analy results'!S37</f>
        <v>198733.63934201206</v>
      </c>
      <c r="I40" s="133">
        <f>'eTable 6. BC and thresh results'!U38</f>
        <v>57084.208161122391</v>
      </c>
      <c r="J40" s="132">
        <f>'sTable 6. Sens analy results'!T37</f>
        <v>46390.126371534083</v>
      </c>
      <c r="K40" s="133">
        <f>'eTable 6. BC and thresh results'!V38</f>
        <v>-107333.67001828205</v>
      </c>
      <c r="L40" s="132">
        <f>'sTable 6. Sens analy results'!S90</f>
        <v>188402.67148788503</v>
      </c>
      <c r="M40" s="133">
        <f>'eTable 6. BC and thresh results'!U91</f>
        <v>52151.913659439364</v>
      </c>
      <c r="N40" s="132">
        <f>'sTable 6. Sens analy results'!T90</f>
        <v>35808.328025081079</v>
      </c>
      <c r="O40" s="133">
        <f>'eTable 6. BC and thresh results'!V91</f>
        <v>-112385.71804892989</v>
      </c>
      <c r="P40" s="132">
        <f>'sTable 6. Sens analy results'!S143</f>
        <v>56495.020167515686</v>
      </c>
      <c r="Q40" s="133">
        <f>'eTable 6. BC and thresh results'!U144</f>
        <v>-32633.644772784315</v>
      </c>
      <c r="R40" s="132">
        <f>'sTable 6. Sens analy results'!T143</f>
        <v>-118954.14685701598</v>
      </c>
      <c r="S40" s="133">
        <f>'eTable 6. BC and thresh results'!V144</f>
        <v>-208082.81179731595</v>
      </c>
      <c r="U40" s="168"/>
      <c r="V40" s="168"/>
      <c r="W40" s="168"/>
    </row>
    <row r="41" spans="1:23" ht="15" customHeight="1" x14ac:dyDescent="0.25">
      <c r="A41" s="128" t="s">
        <v>56</v>
      </c>
      <c r="B41" s="129">
        <f>'sTable 6. Sens analy results'!L38</f>
        <v>1312.1214252217881</v>
      </c>
      <c r="C41" s="130">
        <f>'eTable 6. BC and thresh results'!L39</f>
        <v>1002.4969579646017</v>
      </c>
      <c r="D41" s="131">
        <f>'sTable 6. Sens analy results'!L91</f>
        <v>2033.7882090937715</v>
      </c>
      <c r="E41" s="130">
        <f>'eTable 6. BC and thresh results'!L92</f>
        <v>1553.8702848451328</v>
      </c>
      <c r="F41" s="131">
        <f>'sTable 6. Sens analy results'!L144</f>
        <v>584.81168986835405</v>
      </c>
      <c r="G41" s="130">
        <f>'eTable 6. BC and thresh results'!L145</f>
        <v>692.30000000000018</v>
      </c>
      <c r="H41" s="132">
        <f>'sTable 6. Sens analy results'!S38</f>
        <v>31168.689189033459</v>
      </c>
      <c r="I41" s="133">
        <f>'eTable 6. BC and thresh results'!U39</f>
        <v>57580.040782726304</v>
      </c>
      <c r="J41" s="132">
        <f>'sTable 6. Sens analy results'!T38</f>
        <v>-105728.54680699929</v>
      </c>
      <c r="K41" s="133">
        <f>'eTable 6. BC and thresh results'!V39</f>
        <v>-77065.860335749705</v>
      </c>
      <c r="L41" s="132">
        <f>'sTable 6. Sens analy results'!S91</f>
        <v>27909.492022282953</v>
      </c>
      <c r="M41" s="133">
        <f>'eTable 6. BC and thresh results'!U92</f>
        <v>53314.229901665756</v>
      </c>
      <c r="N41" s="132">
        <f>'sTable 6. Sens analy results'!T91</f>
        <v>-109066.87557511246</v>
      </c>
      <c r="O41" s="133">
        <f>'eTable 6. BC and thresh results'!V92</f>
        <v>-81435.242872300238</v>
      </c>
      <c r="P41" s="132">
        <f>'sTable 6. Sens analy results'!S144</f>
        <v>-15992.818211444095</v>
      </c>
      <c r="Q41" s="133">
        <f>'eTable 6. BC and thresh results'!U145</f>
        <v>-21947.563175894207</v>
      </c>
      <c r="R41" s="132">
        <f>'sTable 6. Sens analy results'!T144</f>
        <v>-160179.38888475063</v>
      </c>
      <c r="S41" s="133">
        <f>'eTable 6. BC and thresh results'!V145</f>
        <v>-166134.13384920073</v>
      </c>
      <c r="U41" s="168"/>
      <c r="V41" s="168"/>
      <c r="W41" s="168"/>
    </row>
    <row r="42" spans="1:23" ht="15" customHeight="1" x14ac:dyDescent="0.25">
      <c r="A42" s="128" t="s">
        <v>55</v>
      </c>
      <c r="B42" s="129">
        <f>'sTable 6. Sens analy results'!L39</f>
        <v>9325.7530811790675</v>
      </c>
      <c r="C42" s="130">
        <f>'eTable 6. BC and thresh results'!L40</f>
        <v>6018.8658316020337</v>
      </c>
      <c r="D42" s="131">
        <f>'sTable 6. Sens analy results'!L92</f>
        <v>14454.917275827556</v>
      </c>
      <c r="E42" s="130">
        <f>'eTable 6. BC and thresh results'!L93</f>
        <v>9329.2420389831532</v>
      </c>
      <c r="F42" s="131">
        <f>'sTable 6. Sens analy results'!L145</f>
        <v>4459.9300000000021</v>
      </c>
      <c r="G42" s="130">
        <f>'eTable 6. BC and thresh results'!L146</f>
        <v>4459.9300000000021</v>
      </c>
      <c r="H42" s="132">
        <f>'sTable 6. Sens analy results'!S39</f>
        <v>9083.3299645166953</v>
      </c>
      <c r="I42" s="133">
        <f>'eTable 6. BC and thresh results'!U40</f>
        <v>56023.082455507123</v>
      </c>
      <c r="J42" s="132">
        <f>'sTable 6. Sens analy results'!T39</f>
        <v>-159399.62502893907</v>
      </c>
      <c r="K42" s="133">
        <f>'eTable 6. BC and thresh results'!V40</f>
        <v>-108458.67246486781</v>
      </c>
      <c r="L42" s="132">
        <f>'sTable 6. Sens analy results'!S92</f>
        <v>5827.1508494412092</v>
      </c>
      <c r="M42" s="133">
        <f>'eTable 6. BC and thresh results'!U93</f>
        <v>50977.892337487232</v>
      </c>
      <c r="N42" s="132">
        <f>'sTable 6. Sens analy results'!T92</f>
        <v>-162734.86246866218</v>
      </c>
      <c r="O42" s="133">
        <f>'eTable 6. BC and thresh results'!V93</f>
        <v>-113626.35715832819</v>
      </c>
      <c r="P42" s="132">
        <f>'sTable 6. Sens analy results'!S145</f>
        <v>-36884.79991496358</v>
      </c>
      <c r="Q42" s="133">
        <f>'eTable 6. BC and thresh results'!U146</f>
        <v>-36884.79991496358</v>
      </c>
      <c r="R42" s="132">
        <f>'sTable 6. Sens analy results'!T145</f>
        <v>-212650.33958328242</v>
      </c>
      <c r="S42" s="133">
        <f>'eTable 6. BC and thresh results'!V146</f>
        <v>-212650.33958328242</v>
      </c>
      <c r="U42" s="168"/>
      <c r="V42" s="168"/>
      <c r="W42" s="168"/>
    </row>
    <row r="43" spans="1:23" ht="15" customHeight="1" x14ac:dyDescent="0.25">
      <c r="A43" s="128" t="s">
        <v>54</v>
      </c>
      <c r="B43" s="129">
        <f>'sTable 6. Sens analy results'!L40</f>
        <v>3500.8784513281116</v>
      </c>
      <c r="C43" s="130">
        <f>'eTable 6. BC and thresh results'!L41</f>
        <v>3957.9173397442373</v>
      </c>
      <c r="D43" s="131">
        <f>'sTable 6. Sens analy results'!L93</f>
        <v>5426.3615995585733</v>
      </c>
      <c r="E43" s="130">
        <f>'eTable 6. BC and thresh results'!L94</f>
        <v>6134.7718766035678</v>
      </c>
      <c r="F43" s="131">
        <f>'sTable 6. Sens analy results'!L146</f>
        <v>1775.0617546394305</v>
      </c>
      <c r="G43" s="130">
        <f>'eTable 6. BC and thresh results'!L147</f>
        <v>3109.3700000000013</v>
      </c>
      <c r="H43" s="132">
        <f>'sTable 6. Sens analy results'!S40</f>
        <v>62603.706850630231</v>
      </c>
      <c r="I43" s="133">
        <f>'eTable 6. BC and thresh results'!U41</f>
        <v>48908.099013284947</v>
      </c>
      <c r="J43" s="132">
        <f>'sTable 6. Sens analy results'!T40</f>
        <v>-69252.771058706436</v>
      </c>
      <c r="K43" s="133">
        <f>'eTable 6. BC and thresh results'!V41</f>
        <v>-84115.808721980007</v>
      </c>
      <c r="L43" s="132">
        <f>'sTable 6. Sens analy results'!S93</f>
        <v>58083.408573203524</v>
      </c>
      <c r="M43" s="133">
        <f>'eTable 6. BC and thresh results'!U94</f>
        <v>44909.780333380084</v>
      </c>
      <c r="N43" s="132">
        <f>'sTable 6. Sens analy results'!T93</f>
        <v>-73882.819812409623</v>
      </c>
      <c r="O43" s="133">
        <f>'eTable 6. BC and thresh results'!V94</f>
        <v>-88211.204486734743</v>
      </c>
      <c r="P43" s="132">
        <f>'sTable 6. Sens analy results'!S146</f>
        <v>-1151.1377893395863</v>
      </c>
      <c r="Q43" s="133">
        <f>'eTable 6. BC and thresh results'!U147</f>
        <v>-24687.756243104817</v>
      </c>
      <c r="R43" s="132">
        <f>'sTable 6. Sens analy results'!T146</f>
        <v>-143117.4572637754</v>
      </c>
      <c r="S43" s="133">
        <f>'eTable 6. BC and thresh results'!V147</f>
        <v>-166654.07571754063</v>
      </c>
      <c r="U43" s="168"/>
      <c r="V43" s="168"/>
      <c r="W43" s="168"/>
    </row>
    <row r="44" spans="1:23" ht="15" customHeight="1" x14ac:dyDescent="0.25">
      <c r="A44" s="128" t="s">
        <v>53</v>
      </c>
      <c r="B44" s="129">
        <f>'sTable 6. Sens analy results'!L41</f>
        <v>183.70346562106067</v>
      </c>
      <c r="C44" s="130">
        <f>'eTable 6. BC and thresh results'!L42</f>
        <v>193.65968952734008</v>
      </c>
      <c r="D44" s="131">
        <f>'sTable 6. Sens analy results'!L94</f>
        <v>284.74037171264411</v>
      </c>
      <c r="E44" s="130">
        <f>'eTable 6. BC and thresh results'!L95</f>
        <v>300.17251876737714</v>
      </c>
      <c r="F44" s="131">
        <f>'sTable 6. Sens analy results'!L147</f>
        <v>95.892317831886743</v>
      </c>
      <c r="G44" s="130">
        <f>'eTable 6. BC and thresh results'!L148</f>
        <v>156.63000000000008</v>
      </c>
      <c r="H44" s="132">
        <f>'sTable 6. Sens analy results'!S41</f>
        <v>51644.89179845008</v>
      </c>
      <c r="I44" s="133">
        <f>'eTable 6. BC and thresh results'!U42</f>
        <v>45311.711325313161</v>
      </c>
      <c r="J44" s="132">
        <f>'sTable 6. Sens analy results'!T41</f>
        <v>-127847.98340475434</v>
      </c>
      <c r="K44" s="133">
        <f>'eTable 6. BC and thresh results'!V42</f>
        <v>-134721.01167910866</v>
      </c>
      <c r="L44" s="132">
        <f>'sTable 6. Sens analy results'!S94</f>
        <v>46949.858716419491</v>
      </c>
      <c r="M44" s="133">
        <f>'eTable 6. BC and thresh results'!U95</f>
        <v>40858.054240146863</v>
      </c>
      <c r="N44" s="132">
        <f>'sTable 6. Sens analy results'!T94</f>
        <v>-132657.00943266193</v>
      </c>
      <c r="O44" s="133">
        <f>'eTable 6. BC and thresh results'!V95</f>
        <v>-139282.80122728297</v>
      </c>
      <c r="P44" s="132">
        <f>'sTable 6. Sens analy results'!S147</f>
        <v>-16692.76843244749</v>
      </c>
      <c r="Q44" s="133">
        <f>'eTable 6. BC and thresh results'!U148</f>
        <v>-37962.312376320988</v>
      </c>
      <c r="R44" s="132">
        <f>'sTable 6. Sens analy results'!T147</f>
        <v>-206686.28710850899</v>
      </c>
      <c r="S44" s="133">
        <f>'eTable 6. BC and thresh results'!V148</f>
        <v>-227955.83105238251</v>
      </c>
      <c r="U44" s="168"/>
      <c r="V44" s="168"/>
      <c r="W44" s="168"/>
    </row>
    <row r="45" spans="1:23" ht="15" customHeight="1" x14ac:dyDescent="0.25">
      <c r="A45" s="128" t="s">
        <v>39</v>
      </c>
      <c r="B45" s="129">
        <f>'sTable 6. Sens analy results'!L42</f>
        <v>4346.4199569487855</v>
      </c>
      <c r="C45" s="130">
        <f>'eTable 6. BC and thresh results'!L43</f>
        <v>4107.6261760558864</v>
      </c>
      <c r="D45" s="131">
        <f>'sTable 6. Sens analy results'!L95</f>
        <v>6736.9509332706166</v>
      </c>
      <c r="E45" s="130">
        <f>'eTable 6. BC and thresh results'!L96</f>
        <v>6366.8205728866251</v>
      </c>
      <c r="F45" s="131">
        <f>'sTable 6. Sens analy results'!L148</f>
        <v>1938.8993831261616</v>
      </c>
      <c r="G45" s="130">
        <f>'eTable 6. BC and thresh results'!L149</f>
        <v>2839.1200000000013</v>
      </c>
      <c r="H45" s="132">
        <f>'sTable 6. Sens analy results'!S42</f>
        <v>38348.439856860263</v>
      </c>
      <c r="I45" s="133">
        <f>'eTable 6. BC and thresh results'!U43</f>
        <v>43904.904431047638</v>
      </c>
      <c r="J45" s="132">
        <f>'sTable 6. Sens analy results'!T42</f>
        <v>-98566.570909427814</v>
      </c>
      <c r="K45" s="133">
        <f>'eTable 6. BC and thresh results'!V43</f>
        <v>-92536.466716783194</v>
      </c>
      <c r="L45" s="132">
        <f>'sTable 6. Sens analy results'!S95</f>
        <v>34705.611848944332</v>
      </c>
      <c r="M45" s="133">
        <f>'eTable 6. BC and thresh results'!U96</f>
        <v>40050.303336714154</v>
      </c>
      <c r="N45" s="132">
        <f>'sTable 6. Sens analy results'!T95</f>
        <v>-102297.8448747396</v>
      </c>
      <c r="O45" s="133">
        <f>'eTable 6. BC and thresh results'!V96</f>
        <v>-96484.655508209878</v>
      </c>
      <c r="P45" s="132">
        <f>'sTable 6. Sens analy results'!S148</f>
        <v>-11401.248942976528</v>
      </c>
      <c r="Q45" s="133">
        <f>'eTable 6. BC and thresh results'!U149</f>
        <v>-25932.96193676742</v>
      </c>
      <c r="R45" s="132">
        <f>'sTable 6. Sens analy results'!T148</f>
        <v>-156463.60126697726</v>
      </c>
      <c r="S45" s="133">
        <f>'eTable 6. BC and thresh results'!V149</f>
        <v>-170995.31426076815</v>
      </c>
      <c r="U45" s="168"/>
      <c r="V45" s="168"/>
      <c r="W45" s="168"/>
    </row>
    <row r="46" spans="1:23" ht="15" customHeight="1" x14ac:dyDescent="0.25">
      <c r="A46" s="128" t="s">
        <v>40</v>
      </c>
      <c r="B46" s="129">
        <f>'sTable 6. Sens analy results'!L43</f>
        <v>2078.132123305244</v>
      </c>
      <c r="C46" s="130">
        <f>'eTable 6. BC and thresh results'!L44</f>
        <v>1671.3463580463408</v>
      </c>
      <c r="D46" s="131">
        <f>'sTable 6. Sens analy results'!L96</f>
        <v>3221.1047911231281</v>
      </c>
      <c r="E46" s="130">
        <f>'eTable 6. BC and thresh results'!L97</f>
        <v>2590.5868549718289</v>
      </c>
      <c r="F46" s="131">
        <f>'sTable 6. Sens analy results'!L149</f>
        <v>1202.4850962442329</v>
      </c>
      <c r="G46" s="130">
        <f>'eTable 6. BC and thresh results'!L150</f>
        <v>1498.4500000000005</v>
      </c>
      <c r="H46" s="132">
        <f>'sTable 6. Sens analy results'!S43</f>
        <v>25784.267203444037</v>
      </c>
      <c r="I46" s="133">
        <f>'eTable 6. BC and thresh results'!U44</f>
        <v>46590.995976010003</v>
      </c>
      <c r="J46" s="132">
        <f>'sTable 6. Sens analy results'!T43</f>
        <v>-129233.14485038334</v>
      </c>
      <c r="K46" s="133">
        <f>'eTable 6. BC and thresh results'!V44</f>
        <v>-106652.82588470027</v>
      </c>
      <c r="L46" s="132">
        <f>'sTable 6. Sens analy results'!S96</f>
        <v>22526.074742293316</v>
      </c>
      <c r="M46" s="133">
        <f>'eTable 6. BC and thresh results'!U97</f>
        <v>42539.798338350389</v>
      </c>
      <c r="N46" s="132">
        <f>'sTable 6. Sens analy results'!T96</f>
        <v>-132570.44451917062</v>
      </c>
      <c r="O46" s="133">
        <f>'eTable 6. BC and thresh results'!V97</f>
        <v>-110802.38448062752</v>
      </c>
      <c r="P46" s="132">
        <f>'sTable 6. Sens analy results'!S149</f>
        <v>-20607.746025370285</v>
      </c>
      <c r="Q46" s="133">
        <f>'eTable 6. BC and thresh results'!U150</f>
        <v>-28329.727240274213</v>
      </c>
      <c r="R46" s="132">
        <f>'sTable 6. Sens analy results'!T149</f>
        <v>-182912.24568917413</v>
      </c>
      <c r="S46" s="133">
        <f>'eTable 6. BC and thresh results'!V150</f>
        <v>-190634.22690407804</v>
      </c>
      <c r="U46" s="168"/>
      <c r="V46" s="168"/>
      <c r="W46" s="168"/>
    </row>
    <row r="47" spans="1:23" ht="15" customHeight="1" x14ac:dyDescent="0.25">
      <c r="A47" s="128" t="s">
        <v>8</v>
      </c>
      <c r="B47" s="129">
        <f>'sTable 6. Sens analy results'!L44</f>
        <v>1612.5246620245071</v>
      </c>
      <c r="C47" s="130">
        <f>'eTable 6. BC and thresh results'!L45</f>
        <v>1322.3700485035629</v>
      </c>
      <c r="D47" s="131">
        <f>'sTable 6. Sens analy results'!L97</f>
        <v>2499.4132261379864</v>
      </c>
      <c r="E47" s="130">
        <f>'eTable 6. BC and thresh results'!L98</f>
        <v>2049.6735751805227</v>
      </c>
      <c r="F47" s="131">
        <f>'sTable 6. Sens analy results'!L150</f>
        <v>694.00732786570131</v>
      </c>
      <c r="G47" s="130">
        <f>'eTable 6. BC and thresh results'!L151</f>
        <v>881.82000000000039</v>
      </c>
      <c r="H47" s="132">
        <f>'sTable 6. Sens analy results'!S44</f>
        <v>33867.451312354526</v>
      </c>
      <c r="I47" s="133">
        <f>'eTable 6. BC and thresh results'!U45</f>
        <v>54182.368389706069</v>
      </c>
      <c r="J47" s="132">
        <f>'sTable 6. Sens analy results'!T44</f>
        <v>-105695.77880673892</v>
      </c>
      <c r="K47" s="133">
        <f>'eTable 6. BC and thresh results'!V45</f>
        <v>-83649.194147413422</v>
      </c>
      <c r="L47" s="132">
        <f>'sTable 6. Sens analy results'!S97</f>
        <v>30338.783353996896</v>
      </c>
      <c r="M47" s="133">
        <f>'eTable 6. BC and thresh results'!U98</f>
        <v>49879.439634335067</v>
      </c>
      <c r="N47" s="132">
        <f>'sTable 6. Sens analy results'!T97</f>
        <v>-109310.12097623988</v>
      </c>
      <c r="O47" s="133">
        <f>'eTable 6. BC and thresh results'!V98</f>
        <v>-88056.595760835349</v>
      </c>
      <c r="P47" s="132">
        <f>'sTable 6. Sens analy results'!S150</f>
        <v>-14459.037194841374</v>
      </c>
      <c r="Q47" s="133">
        <f>'eTable 6. BC and thresh results'!U151</f>
        <v>-23885.254671501752</v>
      </c>
      <c r="R47" s="132">
        <f>'sTable 6. Sens analy results'!T150</f>
        <v>-161914.28500953378</v>
      </c>
      <c r="S47" s="133">
        <f>'eTable 6. BC and thresh results'!V151</f>
        <v>-171340.50248619416</v>
      </c>
      <c r="U47" s="168"/>
      <c r="V47" s="168"/>
      <c r="W47" s="168"/>
    </row>
    <row r="48" spans="1:23" ht="15" customHeight="1" x14ac:dyDescent="0.25">
      <c r="A48" s="128" t="s">
        <v>41</v>
      </c>
      <c r="B48" s="129">
        <f>'sTable 6. Sens analy results'!L45</f>
        <v>423.12396348470725</v>
      </c>
      <c r="C48" s="130">
        <f>'eTable 6. BC and thresh results'!L46</f>
        <v>3464.7743933838274</v>
      </c>
      <c r="D48" s="131">
        <f>'sTable 6. Sens analy results'!L98</f>
        <v>655.8421434012962</v>
      </c>
      <c r="E48" s="130">
        <f>'eTable 6. BC and thresh results'!L99</f>
        <v>5370.4003097449313</v>
      </c>
      <c r="F48" s="131">
        <f>'sTable 6. Sens analy results'!L151</f>
        <v>179.9028331385172</v>
      </c>
      <c r="G48" s="130">
        <f>'eTable 6. BC and thresh results'!L152</f>
        <v>2282.5200000000013</v>
      </c>
      <c r="H48" s="132">
        <f>'sTable 6. Sens analy results'!S45</f>
        <v>862732.0640368819</v>
      </c>
      <c r="I48" s="133">
        <f>'eTable 6. BC and thresh results'!U46</f>
        <v>50274.901461381553</v>
      </c>
      <c r="J48" s="132">
        <f>'sTable 6. Sens analy results'!T45</f>
        <v>776479.08009320078</v>
      </c>
      <c r="K48" s="133">
        <f>'eTable 6. BC and thresh results'!V46</f>
        <v>-105232.89286708126</v>
      </c>
      <c r="L48" s="132">
        <f>'sTable 6. Sens analy results'!S98</f>
        <v>827459.3929171192</v>
      </c>
      <c r="M48" s="133">
        <f>'eTable 6. BC and thresh results'!U99</f>
        <v>45967.344687876779</v>
      </c>
      <c r="N48" s="132">
        <f>'sTable 6. Sens analy results'!T98</f>
        <v>740350.00698017434</v>
      </c>
      <c r="O48" s="133">
        <f>'eTable 6. BC and thresh results'!V99</f>
        <v>-109645.034864495</v>
      </c>
      <c r="P48" s="132">
        <f>'sTable 6. Sens analy results'!S151</f>
        <v>367220.36656345159</v>
      </c>
      <c r="Q48" s="133">
        <f>'eTable 6. BC and thresh results'!U152</f>
        <v>-28857.073377835935</v>
      </c>
      <c r="R48" s="132">
        <f>'sTable 6. Sens analy results'!T151</f>
        <v>202078.53619575771</v>
      </c>
      <c r="S48" s="133">
        <f>'eTable 6. BC and thresh results'!V152</f>
        <v>-193998.90374552979</v>
      </c>
      <c r="U48" s="168"/>
      <c r="V48" s="168"/>
      <c r="W48" s="168"/>
    </row>
    <row r="49" spans="1:23" ht="15" customHeight="1" x14ac:dyDescent="0.25">
      <c r="A49" s="128" t="s">
        <v>69</v>
      </c>
      <c r="B49" s="129">
        <f>'sTable 6. Sens analy results'!L46</f>
        <v>409.84057709478691</v>
      </c>
      <c r="C49" s="130">
        <f>'eTable 6. BC and thresh results'!L47</f>
        <v>275.25329945456167</v>
      </c>
      <c r="D49" s="131">
        <f>'sTable 6. Sens analy results'!L99</f>
        <v>635.25289449691968</v>
      </c>
      <c r="E49" s="130">
        <f>'eTable 6. BC and thresh results'!L100</f>
        <v>426.64261415457059</v>
      </c>
      <c r="F49" s="131">
        <f>'sTable 6. Sens analy results'!L152</f>
        <v>181.23512106766265</v>
      </c>
      <c r="G49" s="130">
        <f>'eTable 6. BC and thresh results'!L153</f>
        <v>188.59457303137179</v>
      </c>
      <c r="H49" s="132">
        <f>'sTable 6. Sens analy results'!S46</f>
        <v>14260.182852145192</v>
      </c>
      <c r="I49" s="133">
        <f>'eTable 6. BC and thresh results'!U47</f>
        <v>50230.597415114171</v>
      </c>
      <c r="J49" s="132">
        <f>'sTable 6. Sens analy results'!T46</f>
        <v>-128670.84087199331</v>
      </c>
      <c r="K49" s="133">
        <f>'eTable 6. BC and thresh results'!V47</f>
        <v>-89634.265587241141</v>
      </c>
      <c r="L49" s="132">
        <f>'sTable 6. Sens analy results'!S99</f>
        <v>11456.388319802147</v>
      </c>
      <c r="M49" s="133">
        <f>'eTable 6. BC and thresh results'!U100</f>
        <v>46055.86537205513</v>
      </c>
      <c r="N49" s="132">
        <f>'sTable 6. Sens analy results'!T99</f>
        <v>-131542.71006809088</v>
      </c>
      <c r="O49" s="133">
        <f>'eTable 6. BC and thresh results'!V100</f>
        <v>-93910.357939273672</v>
      </c>
      <c r="P49" s="132">
        <f>'sTable 6. Sens analy results'!S152</f>
        <v>-25226.331811812779</v>
      </c>
      <c r="Q49" s="133">
        <f>'eTable 6. BC and thresh results'!U153</f>
        <v>-26556.181200515963</v>
      </c>
      <c r="R49" s="132">
        <f>'sTable 6. Sens analy results'!T152</f>
        <v>-174428.16262950795</v>
      </c>
      <c r="S49" s="133">
        <f>'eTable 6. BC and thresh results'!V153</f>
        <v>-175758.01201821113</v>
      </c>
      <c r="U49" s="168"/>
      <c r="V49" s="168"/>
      <c r="W49" s="168"/>
    </row>
    <row r="50" spans="1:23" ht="15" customHeight="1" x14ac:dyDescent="0.25">
      <c r="A50" s="128" t="s">
        <v>50</v>
      </c>
      <c r="B50" s="129">
        <f>'sTable 6. Sens analy results'!L47</f>
        <v>1937.516519595154</v>
      </c>
      <c r="C50" s="130">
        <f>'eTable 6. BC and thresh results'!L48</f>
        <v>1976.6943988012631</v>
      </c>
      <c r="D50" s="131">
        <f>'sTable 6. Sens analy results'!L100</f>
        <v>3003.1506053724888</v>
      </c>
      <c r="E50" s="130">
        <f>'eTable 6. BC and thresh results'!L101</f>
        <v>3063.8763181419581</v>
      </c>
      <c r="F50" s="131">
        <f>'sTable 6. Sens analy results'!L153</f>
        <v>1107.1132604508739</v>
      </c>
      <c r="G50" s="130">
        <f>'eTable 6. BC and thresh results'!L154</f>
        <v>1750.0700000000006</v>
      </c>
      <c r="H50" s="132">
        <f>'sTable 6. Sens analy results'!S47</f>
        <v>56634.464254057842</v>
      </c>
      <c r="I50" s="133">
        <f>'eTable 6. BC and thresh results'!U48</f>
        <v>54438.969289262786</v>
      </c>
      <c r="J50" s="132">
        <f>'sTable 6. Sens analy results'!T47</f>
        <v>-80648.361308373118</v>
      </c>
      <c r="K50" s="133">
        <f>'eTable 6. BC and thresh results'!V48</f>
        <v>-83031.002863156522</v>
      </c>
      <c r="L50" s="132">
        <f>'sTable 6. Sens analy results'!S100</f>
        <v>52412.609670299149</v>
      </c>
      <c r="M50" s="133">
        <f>'eTable 6. BC and thresh results'!U101</f>
        <v>50300.791428121687</v>
      </c>
      <c r="N50" s="132">
        <f>'sTable 6. Sens analy results'!T100</f>
        <v>-84972.720311729805</v>
      </c>
      <c r="O50" s="133">
        <f>'eTable 6. BC and thresh results'!V101</f>
        <v>-87269.653516866427</v>
      </c>
      <c r="P50" s="132">
        <f>'sTable 6. Sens analy results'!S153</f>
        <v>-3784.9727440274278</v>
      </c>
      <c r="Q50" s="133">
        <f>'eTable 6. BC and thresh results'!U154</f>
        <v>-22284.057412186274</v>
      </c>
      <c r="R50" s="132">
        <f>'sTable 6. Sens analy results'!T153</f>
        <v>-150510.1577113306</v>
      </c>
      <c r="S50" s="133">
        <f>'eTable 6. BC and thresh results'!V154</f>
        <v>-169009.24237948947</v>
      </c>
      <c r="U50" s="168"/>
      <c r="V50" s="168"/>
      <c r="W50" s="168"/>
    </row>
    <row r="51" spans="1:23" ht="15" customHeight="1" x14ac:dyDescent="0.25">
      <c r="A51" s="128" t="s">
        <v>51</v>
      </c>
      <c r="B51" s="129">
        <f>'sTable 6. Sens analy results'!L48</f>
        <v>150.67952960171672</v>
      </c>
      <c r="C51" s="130">
        <f>'eTable 6. BC and thresh results'!L49</f>
        <v>313.03206060342194</v>
      </c>
      <c r="D51" s="131">
        <f>'sTable 6. Sens analy results'!L101</f>
        <v>233.55327088266094</v>
      </c>
      <c r="E51" s="130">
        <f>'eTable 6. BC and thresh results'!L102</f>
        <v>485.19969393530403</v>
      </c>
      <c r="F51" s="131">
        <f>'sTable 6. Sens analy results'!L154</f>
        <v>67.309276825272718</v>
      </c>
      <c r="G51" s="130">
        <f>'eTable 6. BC and thresh results'!L155</f>
        <v>216.66000000000008</v>
      </c>
      <c r="H51" s="132">
        <f>'sTable 6. Sens analy results'!S48</f>
        <v>175790.51571940334</v>
      </c>
      <c r="I51" s="133">
        <f>'eTable 6. BC and thresh results'!U49</f>
        <v>58344.776614281145</v>
      </c>
      <c r="J51" s="132">
        <f>'sTable 6. Sens analy results'!T48</f>
        <v>46626.474838680435</v>
      </c>
      <c r="K51" s="133">
        <f>'eTable 6. BC and thresh results'!V49</f>
        <v>-80830.478108710027</v>
      </c>
      <c r="L51" s="132">
        <f>'sTable 6. Sens analy results'!S101</f>
        <v>167159.95050998725</v>
      </c>
      <c r="M51" s="133">
        <f>'eTable 6. BC and thresh results'!U102</f>
        <v>54190.411392249487</v>
      </c>
      <c r="N51" s="132">
        <f>'sTable 6. Sens analy results'!T101</f>
        <v>37786.364023170419</v>
      </c>
      <c r="O51" s="133">
        <f>'eTable 6. BC and thresh results'!V102</f>
        <v>-85085.709143960514</v>
      </c>
      <c r="P51" s="132">
        <f>'sTable 6. Sens analy results'!S154</f>
        <v>50226.795859623213</v>
      </c>
      <c r="Q51" s="133">
        <f>'eTable 6. BC and thresh results'!U155</f>
        <v>-19315.463554832419</v>
      </c>
      <c r="R51" s="132">
        <f>'sTable 6. Sens analy results'!T154</f>
        <v>-98239.875407279615</v>
      </c>
      <c r="S51" s="133">
        <f>'eTable 6. BC and thresh results'!V155</f>
        <v>-167782.13482173524</v>
      </c>
      <c r="U51" s="168"/>
      <c r="V51" s="168"/>
      <c r="W51" s="168"/>
    </row>
    <row r="52" spans="1:23" ht="15" customHeight="1" x14ac:dyDescent="0.25">
      <c r="A52" s="128" t="s">
        <v>42</v>
      </c>
      <c r="B52" s="129">
        <f>'sTable 6. Sens analy results'!L49</f>
        <v>1847.5804707102407</v>
      </c>
      <c r="C52" s="130">
        <f>'eTable 6. BC and thresh results'!L50</f>
        <v>2610.5328741853959</v>
      </c>
      <c r="D52" s="131">
        <f>'sTable 6. Sens analy results'!L102</f>
        <v>2863.7497296008733</v>
      </c>
      <c r="E52" s="130">
        <f>'eTable 6. BC and thresh results'!L103</f>
        <v>4046.3259549873637</v>
      </c>
      <c r="F52" s="131">
        <f>'sTable 6. Sens analy results'!L155</f>
        <v>1044.8105997067955</v>
      </c>
      <c r="G52" s="130">
        <f>'eTable 6. BC and thresh results'!L156</f>
        <v>2287.3500000000013</v>
      </c>
      <c r="H52" s="132">
        <f>'sTable 6. Sens analy results'!S49</f>
        <v>106278.82333892955</v>
      </c>
      <c r="I52" s="133">
        <f>'eTable 6. BC and thresh results'!U50</f>
        <v>59183.140574884783</v>
      </c>
      <c r="J52" s="132">
        <f>'sTable 6. Sens analy results'!T49</f>
        <v>-33056.311256648383</v>
      </c>
      <c r="K52" s="133">
        <f>'eTable 6. BC and thresh results'!V50</f>
        <v>-84166.485774850938</v>
      </c>
      <c r="L52" s="132">
        <f>'sTable 6. Sens analy results'!S102</f>
        <v>100137.17374039303</v>
      </c>
      <c r="M52" s="133">
        <f>'eTable 6. BC and thresh results'!U103</f>
        <v>54836.444937220265</v>
      </c>
      <c r="N52" s="132">
        <f>'sTable 6. Sens analy results'!T102</f>
        <v>-39347.076892931429</v>
      </c>
      <c r="O52" s="133">
        <f>'eTable 6. BC and thresh results'!V103</f>
        <v>-88618.716907561116</v>
      </c>
      <c r="P52" s="132">
        <f>'sTable 6. Sens analy results'!S155</f>
        <v>15297.815767200891</v>
      </c>
      <c r="Q52" s="133">
        <f>'eTable 6. BC and thresh results'!U156</f>
        <v>-22816.016139379466</v>
      </c>
      <c r="R52" s="132">
        <f>'sTable 6. Sens analy results'!T155</f>
        <v>-137773.38237525115</v>
      </c>
      <c r="S52" s="133">
        <f>'eTable 6. BC and thresh results'!V156</f>
        <v>-175887.21428183152</v>
      </c>
      <c r="U52" s="168"/>
      <c r="V52" s="168"/>
      <c r="W52" s="168"/>
    </row>
    <row r="53" spans="1:23" ht="15" customHeight="1" x14ac:dyDescent="0.25">
      <c r="A53" s="128" t="s">
        <v>43</v>
      </c>
      <c r="B53" s="129">
        <f>'sTable 6. Sens analy results'!L50</f>
        <v>11617.558796965224</v>
      </c>
      <c r="C53" s="130">
        <f>'eTable 6. BC and thresh results'!L51</f>
        <v>12448.278408078368</v>
      </c>
      <c r="D53" s="131">
        <f>'sTable 6. Sens analy results'!L103</f>
        <v>18007.216135296097</v>
      </c>
      <c r="E53" s="130">
        <f>'eTable 6. BC and thresh results'!L104</f>
        <v>19294.831532521472</v>
      </c>
      <c r="F53" s="131">
        <f>'sTable 6. Sens analy results'!L156</f>
        <v>5923.8202076226407</v>
      </c>
      <c r="G53" s="130">
        <f>'eTable 6. BC and thresh results'!L157</f>
        <v>9834.8000000000029</v>
      </c>
      <c r="H53" s="132">
        <f>'sTable 6. Sens analy results'!S50</f>
        <v>68072.529939876185</v>
      </c>
      <c r="I53" s="133">
        <f>'eTable 6. BC and thresh results'!U51</f>
        <v>59345.314691186737</v>
      </c>
      <c r="J53" s="132">
        <f>'sTable 6. Sens analy results'!T50</f>
        <v>-93478.075669077778</v>
      </c>
      <c r="K53" s="133">
        <f>'eTable 6. BC and thresh results'!V51</f>
        <v>-102949.20907748805</v>
      </c>
      <c r="L53" s="132">
        <f>'sTable 6. Sens analy results'!S103</f>
        <v>63088.246473101382</v>
      </c>
      <c r="M53" s="133">
        <f>'eTable 6. BC and thresh results'!U104</f>
        <v>54693.650875697182</v>
      </c>
      <c r="N53" s="132">
        <f>'sTable 6. Sens analy results'!T103</f>
        <v>-98583.374929679077</v>
      </c>
      <c r="O53" s="133">
        <f>'eTable 6. BC and thresh results'!V104</f>
        <v>-107713.81285576223</v>
      </c>
      <c r="P53" s="132">
        <f>'sTable 6. Sens analy results'!S156</f>
        <v>-5943.7649458730684</v>
      </c>
      <c r="Q53" s="133">
        <f>'eTable 6. BC and thresh results'!U157</f>
        <v>-28515.547375766197</v>
      </c>
      <c r="R53" s="132">
        <f>'sTable 6. Sens analy results'!T156</f>
        <v>-178641.93495699787</v>
      </c>
      <c r="S53" s="133">
        <f>'eTable 6. BC and thresh results'!V157</f>
        <v>-201213.71738689099</v>
      </c>
      <c r="U53" s="168"/>
      <c r="V53" s="168"/>
      <c r="W53" s="168"/>
    </row>
    <row r="54" spans="1:23" ht="15" customHeight="1" x14ac:dyDescent="0.25">
      <c r="A54" s="128" t="s">
        <v>44</v>
      </c>
      <c r="B54" s="129">
        <f>'sTable 6. Sens analy results'!L51</f>
        <v>1162.0035054055713</v>
      </c>
      <c r="C54" s="130">
        <f>'eTable 6. BC and thresh results'!L52</f>
        <v>1100.4992190109849</v>
      </c>
      <c r="D54" s="131">
        <f>'sTable 6. Sens analy results'!L104</f>
        <v>1801.1054333786356</v>
      </c>
      <c r="E54" s="130">
        <f>'eTable 6. BC and thresh results'!L105</f>
        <v>1705.7737894670267</v>
      </c>
      <c r="F54" s="131">
        <f>'sTable 6. Sens analy results'!L157</f>
        <v>320.37393611627971</v>
      </c>
      <c r="G54" s="130">
        <f>'eTable 6. BC and thresh results'!L158</f>
        <v>470.12000000000023</v>
      </c>
      <c r="H54" s="132">
        <f>'sTable 6. Sens analy results'!S51</f>
        <v>54245.460437078982</v>
      </c>
      <c r="I54" s="133">
        <f>'eTable 6. BC and thresh results'!U52</f>
        <v>60661.71848567672</v>
      </c>
      <c r="J54" s="132">
        <f>'sTable 6. Sens analy results'!T51</f>
        <v>-93000.042820506627</v>
      </c>
      <c r="K54" s="133">
        <f>'eTable 6. BC and thresh results'!V52</f>
        <v>-86036.855339805828</v>
      </c>
      <c r="L54" s="132">
        <f>'sTable 6. Sens analy results'!S104</f>
        <v>49869.852583788575</v>
      </c>
      <c r="M54" s="133">
        <f>'eTable 6. BC and thresh results'!U105</f>
        <v>56041.568306585272</v>
      </c>
      <c r="N54" s="132">
        <f>'sTable 6. Sens analy results'!T104</f>
        <v>-97481.888142305615</v>
      </c>
      <c r="O54" s="133">
        <f>'eTable 6. BC and thresh results'!V105</f>
        <v>-90769.180347084213</v>
      </c>
      <c r="P54" s="132">
        <f>'sTable 6. Sens analy results'!S157</f>
        <v>-8359.8913866168496</v>
      </c>
      <c r="Q54" s="133">
        <f>'eTable 6. BC and thresh results'!U158</f>
        <v>-24987.357942351548</v>
      </c>
      <c r="R54" s="132">
        <f>'sTable 6. Sens analy results'!T157</f>
        <v>-165391.62985099774</v>
      </c>
      <c r="S54" s="133">
        <f>'eTable 6. BC and thresh results'!V158</f>
        <v>-182019.09640673242</v>
      </c>
      <c r="U54" s="168"/>
      <c r="V54" s="168"/>
      <c r="W54" s="168"/>
    </row>
    <row r="55" spans="1:23" ht="15" customHeight="1" x14ac:dyDescent="0.25">
      <c r="A55" s="128" t="s">
        <v>45</v>
      </c>
      <c r="B55" s="129">
        <f>'sTable 6. Sens analy results'!L52</f>
        <v>83.559860956296262</v>
      </c>
      <c r="C55" s="130">
        <f>'eTable 6. BC and thresh results'!L53</f>
        <v>135.10111264517175</v>
      </c>
      <c r="D55" s="131">
        <f>'sTable 6. Sens analy results'!L105</f>
        <v>129.5177844822592</v>
      </c>
      <c r="E55" s="130">
        <f>'eTable 6. BC and thresh results'!L106</f>
        <v>209.40672460001622</v>
      </c>
      <c r="F55" s="131">
        <f>'sTable 6. Sens analy results'!L158</f>
        <v>54.811501605017412</v>
      </c>
      <c r="G55" s="130">
        <f>'eTable 6. BC and thresh results'!L159</f>
        <v>137.31000000000006</v>
      </c>
      <c r="H55" s="132">
        <f>'sTable 6. Sens analy results'!S52</f>
        <v>124228.93052885661</v>
      </c>
      <c r="I55" s="133">
        <f>'eTable 6. BC and thresh results'!U53</f>
        <v>53681.532291702613</v>
      </c>
      <c r="J55" s="132">
        <f>'sTable 6. Sens analy results'!T52</f>
        <v>-12358.42080915282</v>
      </c>
      <c r="K55" s="133">
        <f>'eTable 6. BC and thresh results'!V53</f>
        <v>-88919.362791266729</v>
      </c>
      <c r="L55" s="132">
        <f>'sTable 6. Sens analy results'!S105</f>
        <v>117181.07192472098</v>
      </c>
      <c r="M55" s="133">
        <f>'eTable 6. BC and thresh results'!U106</f>
        <v>49322.44098985719</v>
      </c>
      <c r="N55" s="132">
        <f>'sTable 6. Sens analy results'!T105</f>
        <v>-19577.397731386027</v>
      </c>
      <c r="O55" s="133">
        <f>'eTable 6. BC and thresh results'!V106</f>
        <v>-93384.290548396297</v>
      </c>
      <c r="P55" s="132">
        <f>'sTable 6. Sens analy results'!S158</f>
        <v>26159.323346342178</v>
      </c>
      <c r="Q55" s="133">
        <f>'eTable 6. BC and thresh results'!U159</f>
        <v>-26022.345734045732</v>
      </c>
      <c r="R55" s="132">
        <f>'sTable 6. Sens analy results'!T158</f>
        <v>-126190.86696555761</v>
      </c>
      <c r="S55" s="133">
        <f>'eTable 6. BC and thresh results'!V159</f>
        <v>-178372.53604594554</v>
      </c>
      <c r="U55" s="168"/>
      <c r="V55" s="168"/>
      <c r="W55" s="168"/>
    </row>
    <row r="56" spans="1:23" ht="15" customHeight="1" x14ac:dyDescent="0.25">
      <c r="A56" s="128" t="s">
        <v>46</v>
      </c>
      <c r="B56" s="129">
        <f>'sTable 6. Sens analy results'!L53</f>
        <v>661.41445770175721</v>
      </c>
      <c r="C56" s="130">
        <f>'eTable 6. BC and thresh results'!L54</f>
        <v>2067.6464119685638</v>
      </c>
      <c r="D56" s="131">
        <f>'sTable 6. Sens analy results'!L106</f>
        <v>1025.1924094377237</v>
      </c>
      <c r="E56" s="130">
        <f>'eTable 6. BC and thresh results'!L107</f>
        <v>3204.8519385512741</v>
      </c>
      <c r="F56" s="131">
        <f>'sTable 6. Sens analy results'!L159</f>
        <v>383.34601256902113</v>
      </c>
      <c r="G56" s="130">
        <f>'eTable 6. BC and thresh results'!L160</f>
        <v>1856.7900000000006</v>
      </c>
      <c r="H56" s="132">
        <f>'sTable 6. Sens analy results'!S53</f>
        <v>324394.95545270847</v>
      </c>
      <c r="I56" s="133">
        <f>'eTable 6. BC and thresh results'!U54</f>
        <v>62059.689249964074</v>
      </c>
      <c r="J56" s="132">
        <f>'sTable 6. Sens analy results'!T53</f>
        <v>193042.95958102692</v>
      </c>
      <c r="K56" s="133">
        <f>'eTable 6. BC and thresh results'!V54</f>
        <v>-91654.075284719584</v>
      </c>
      <c r="L56" s="132">
        <f>'sTable 6. Sens analy results'!S106</f>
        <v>309693.91056564334</v>
      </c>
      <c r="M56" s="133">
        <f>'eTable 6. BC and thresh results'!U107</f>
        <v>57357.007217222366</v>
      </c>
      <c r="N56" s="132">
        <f>'sTable 6. Sens analy results'!T106</f>
        <v>177984.98101855046</v>
      </c>
      <c r="O56" s="133">
        <f>'eTable 6. BC and thresh results'!V107</f>
        <v>-96470.935975858127</v>
      </c>
      <c r="P56" s="132">
        <f>'sTable 6. Sens analy results'!S159</f>
        <v>112876.57034711457</v>
      </c>
      <c r="Q56" s="133">
        <f>'eTable 6. BC and thresh results'!U160</f>
        <v>-25362.720659144794</v>
      </c>
      <c r="R56" s="132">
        <f>'sTable 6. Sens analy results'!T159</f>
        <v>-51354.944867756967</v>
      </c>
      <c r="S56" s="133">
        <f>'eTable 6. BC and thresh results'!V160</f>
        <v>-189594.23587401633</v>
      </c>
      <c r="U56" s="168"/>
      <c r="V56" s="168"/>
      <c r="W56" s="168"/>
    </row>
    <row r="57" spans="1:23" ht="15" customHeight="1" x14ac:dyDescent="0.25">
      <c r="A57" s="128" t="s">
        <v>47</v>
      </c>
      <c r="B57" s="129">
        <f>'sTable 6. Sens analy results'!L54</f>
        <v>972.87499675528579</v>
      </c>
      <c r="C57" s="130">
        <f>'eTable 6. BC and thresh results'!L55</f>
        <v>2139.8077191743037</v>
      </c>
      <c r="D57" s="131">
        <f>'sTable 6. Sens analy results'!L107</f>
        <v>1507.956244970693</v>
      </c>
      <c r="E57" s="130">
        <f>'eTable 6. BC and thresh results'!L108</f>
        <v>3316.701964720171</v>
      </c>
      <c r="F57" s="131">
        <f>'sTable 6. Sens analy results'!L160</f>
        <v>432.74732487453355</v>
      </c>
      <c r="G57" s="130">
        <f>'eTable 6. BC and thresh results'!L161</f>
        <v>1474.7600000000007</v>
      </c>
      <c r="H57" s="132">
        <f>'sTable 6. Sens analy results'!S54</f>
        <v>215921.31359916794</v>
      </c>
      <c r="I57" s="133">
        <f>'eTable 6. BC and thresh results'!U55</f>
        <v>62891.664718194988</v>
      </c>
      <c r="J57" s="132">
        <f>'sTable 6. Sens analy results'!T54</f>
        <v>70317.326161500241</v>
      </c>
      <c r="K57" s="133">
        <f>'eTable 6. BC and thresh results'!V55</f>
        <v>-95756.751157897219</v>
      </c>
      <c r="L57" s="132">
        <f>'sTable 6. Sens analy results'!S107</f>
        <v>205226.41355995231</v>
      </c>
      <c r="M57" s="133">
        <f>'eTable 6. BC and thresh results'!U108</f>
        <v>58029.171351283985</v>
      </c>
      <c r="N57" s="132">
        <f>'sTable 6. Sens analy results'!T107</f>
        <v>59362.759546984911</v>
      </c>
      <c r="O57" s="133">
        <f>'eTable 6. BC and thresh results'!V108</f>
        <v>-100737.30331875426</v>
      </c>
      <c r="P57" s="132">
        <f>'sTable 6. Sens analy results'!S160</f>
        <v>59637.30510418972</v>
      </c>
      <c r="Q57" s="133">
        <f>'eTable 6. BC and thresh results'!U161</f>
        <v>-28207.619592277755</v>
      </c>
      <c r="R57" s="132">
        <f>'sTable 6. Sens analy results'!T160</f>
        <v>-109886.28637619913</v>
      </c>
      <c r="S57" s="133">
        <f>'eTable 6. BC and thresh results'!V161</f>
        <v>-197731.21107266663</v>
      </c>
      <c r="U57" s="168"/>
      <c r="V57" s="168"/>
      <c r="W57" s="168"/>
    </row>
    <row r="58" spans="1:23" ht="15" customHeight="1" x14ac:dyDescent="0.25">
      <c r="A58" s="128" t="s">
        <v>52</v>
      </c>
      <c r="B58" s="129">
        <f>'sTable 6. Sens analy results'!L55</f>
        <v>802.25983193616867</v>
      </c>
      <c r="C58" s="130">
        <f>'eTable 6. BC and thresh results'!L56</f>
        <v>641.10405205560483</v>
      </c>
      <c r="D58" s="131">
        <f>'sTable 6. Sens analy results'!L108</f>
        <v>1243.5027395010613</v>
      </c>
      <c r="E58" s="130">
        <f>'eTable 6. BC and thresh results'!L109</f>
        <v>993.71128068618748</v>
      </c>
      <c r="F58" s="131">
        <f>'sTable 6. Sens analy results'!L161</f>
        <v>322.97148264955007</v>
      </c>
      <c r="G58" s="130">
        <f>'eTable 6. BC and thresh results'!L162</f>
        <v>399.89585333097915</v>
      </c>
      <c r="H58" s="132">
        <f>'sTable 6. Sens analy results'!S55</f>
        <v>28816.466870945322</v>
      </c>
      <c r="I58" s="133">
        <f>'eTable 6. BC and thresh results'!U56</f>
        <v>49441.667192935354</v>
      </c>
      <c r="J58" s="132">
        <f>'sTable 6. Sens analy results'!T55</f>
        <v>-101969.00589661485</v>
      </c>
      <c r="K58" s="133">
        <f>'eTable 6. BC and thresh results'!V56</f>
        <v>-79585.689081541612</v>
      </c>
      <c r="L58" s="132">
        <f>'sTable 6. Sens analy results'!S108</f>
        <v>25689.285809414589</v>
      </c>
      <c r="M58" s="133">
        <f>'eTable 6. BC and thresh results'!U109</f>
        <v>45528.399534099801</v>
      </c>
      <c r="N58" s="132">
        <f>'sTable 6. Sens analy results'!T108</f>
        <v>-105172.11327757</v>
      </c>
      <c r="O58" s="133">
        <f>'eTable 6. BC and thresh results'!V109</f>
        <v>-83593.968830950718</v>
      </c>
      <c r="P58" s="132">
        <f>'sTable 6. Sens analy results'!S161</f>
        <v>-14506.627612914128</v>
      </c>
      <c r="Q58" s="133">
        <f>'eTable 6. BC and thresh results'!U162</f>
        <v>-21956.255197421066</v>
      </c>
      <c r="R58" s="132">
        <f>'sTable 6. Sens analy results'!T161</f>
        <v>-152286.17535896262</v>
      </c>
      <c r="S58" s="133">
        <f>'eTable 6. BC and thresh results'!V162</f>
        <v>-159735.80294346958</v>
      </c>
      <c r="U58" s="168"/>
      <c r="V58" s="168"/>
      <c r="W58" s="168"/>
    </row>
    <row r="59" spans="1:23" ht="15" customHeight="1" x14ac:dyDescent="0.25">
      <c r="A59" s="128" t="s">
        <v>48</v>
      </c>
      <c r="B59" s="129">
        <f>'sTable 6. Sens analy results'!L56</f>
        <v>606.07176424064653</v>
      </c>
      <c r="C59" s="130">
        <f>'eTable 6. BC and thresh results'!L57</f>
        <v>1721.451562791387</v>
      </c>
      <c r="D59" s="131">
        <f>'sTable 6. Sens analy results'!L109</f>
        <v>939.41123457300205</v>
      </c>
      <c r="E59" s="130">
        <f>'eTable 6. BC and thresh results'!L110</f>
        <v>2668.2499223266495</v>
      </c>
      <c r="F59" s="131">
        <f>'sTable 6. Sens analy results'!L162</f>
        <v>272.59972475318364</v>
      </c>
      <c r="G59" s="130">
        <f>'eTable 6. BC and thresh results'!L163</f>
        <v>1199.6800000000005</v>
      </c>
      <c r="H59" s="132">
        <f>'sTable 6. Sens analy results'!S56</f>
        <v>248896.38891610314</v>
      </c>
      <c r="I59" s="133">
        <f>'eTable 6. BC and thresh results'!U57</f>
        <v>48747.650050585697</v>
      </c>
      <c r="J59" s="132">
        <f>'sTable 6. Sens analy results'!T56</f>
        <v>126080.04152774374</v>
      </c>
      <c r="K59" s="133">
        <f>'eTable 6. BC and thresh results'!V57</f>
        <v>-91129.612789542633</v>
      </c>
      <c r="L59" s="132">
        <f>'sTable 6. Sens analy results'!S109</f>
        <v>237123.11882810594</v>
      </c>
      <c r="M59" s="133">
        <f>'eTable 6. BC and thresh results'!U110</f>
        <v>44602.632713273131</v>
      </c>
      <c r="N59" s="132">
        <f>'sTable 6. Sens analy results'!T109</f>
        <v>114020.92260407533</v>
      </c>
      <c r="O59" s="133">
        <f>'eTable 6. BC and thresh results'!V110</f>
        <v>-95375.268978325679</v>
      </c>
      <c r="P59" s="132">
        <f>'sTable 6. Sens analy results'!S162</f>
        <v>84095.120213437505</v>
      </c>
      <c r="Q59" s="133">
        <f>'eTable 6. BC and thresh results'!U163</f>
        <v>-27264.322156131242</v>
      </c>
      <c r="R59" s="132">
        <f>'sTable 6. Sens analy results'!T162</f>
        <v>-65052.652224273123</v>
      </c>
      <c r="S59" s="133">
        <f>'eTable 6. BC and thresh results'!V163</f>
        <v>-176412.09459384187</v>
      </c>
      <c r="U59" s="168"/>
      <c r="V59" s="168"/>
      <c r="W59" s="168"/>
    </row>
    <row r="60" spans="1:23" ht="15" customHeight="1" x14ac:dyDescent="0.25">
      <c r="A60" s="135" t="s">
        <v>49</v>
      </c>
      <c r="B60" s="136">
        <f>'sTable 6. Sens analy results'!L57</f>
        <v>90.104991875634241</v>
      </c>
      <c r="C60" s="137">
        <f>'eTable 6. BC and thresh results'!L58</f>
        <v>169.36981014809936</v>
      </c>
      <c r="D60" s="138">
        <f>'sTable 6. Sens analy results'!L110</f>
        <v>139.66273740723307</v>
      </c>
      <c r="E60" s="137">
        <f>'eTable 6. BC and thresh results'!L111</f>
        <v>262.52320572955398</v>
      </c>
      <c r="F60" s="138">
        <f>'sTable 6. Sens analy results'!L163</f>
        <v>46.514325959025861</v>
      </c>
      <c r="G60" s="137">
        <f>'eTable 6. BC and thresh results'!L164</f>
        <v>135.47000000000006</v>
      </c>
      <c r="H60" s="139">
        <f>'sTable 6. Sens analy results'!S57</f>
        <v>162687.41034111119</v>
      </c>
      <c r="I60" s="140">
        <f>'eTable 6. BC and thresh results'!U58</f>
        <v>63150.653016160511</v>
      </c>
      <c r="J60" s="139">
        <f>'sTable 6. Sens analy results'!T57</f>
        <v>35264.218300448185</v>
      </c>
      <c r="K60" s="140">
        <f>'eTable 6. BC and thresh results'!V58</f>
        <v>-72757.170057852418</v>
      </c>
      <c r="L60" s="139">
        <f>'sTable 6. Sens analy results'!S110</f>
        <v>154581.32377878163</v>
      </c>
      <c r="M60" s="140">
        <f>'eTable 6. BC and thresh results'!U111</f>
        <v>58838.20286224455</v>
      </c>
      <c r="N60" s="139">
        <f>'sTable 6. Sens analy results'!T110</f>
        <v>26961.320199066762</v>
      </c>
      <c r="O60" s="140">
        <f>'eTable 6. BC and thresh results'!V111</f>
        <v>-77174.32424439257</v>
      </c>
      <c r="P60" s="139">
        <f>'sTable 6. Sens analy results'!S163</f>
        <v>44843.760847279656</v>
      </c>
      <c r="Q60" s="140">
        <f>'eTable 6. BC and thresh results'!U164</f>
        <v>-17434.015230016554</v>
      </c>
      <c r="R60" s="139">
        <f>'sTable 6. Sens analy results'!T163</f>
        <v>-100709.04252177199</v>
      </c>
      <c r="S60" s="140">
        <f>'eTable 6. BC and thresh results'!V164</f>
        <v>-162986.81859906821</v>
      </c>
      <c r="U60" s="168"/>
      <c r="V60" s="168"/>
      <c r="W60" s="168"/>
    </row>
    <row r="61" spans="1:23" ht="15" customHeight="1" x14ac:dyDescent="0.25"/>
    <row r="62" spans="1:23" ht="15" customHeight="1" x14ac:dyDescent="0.25">
      <c r="A62" s="166"/>
      <c r="B62" s="166"/>
      <c r="C62" s="166"/>
      <c r="D62" s="166"/>
      <c r="E62" s="166"/>
      <c r="F62" s="166"/>
      <c r="G62" s="166"/>
      <c r="H62" s="167"/>
      <c r="I62" s="167"/>
      <c r="J62" s="167"/>
      <c r="K62" s="167"/>
      <c r="L62" s="167"/>
      <c r="M62" s="167"/>
      <c r="N62" s="167"/>
      <c r="O62" s="167"/>
      <c r="P62" s="167"/>
      <c r="Q62" s="167"/>
      <c r="R62" s="167"/>
      <c r="S62" s="167"/>
      <c r="U62" s="165"/>
      <c r="V62" s="165"/>
      <c r="W62" s="165"/>
    </row>
    <row r="63" spans="1:23" ht="15" customHeight="1" x14ac:dyDescent="0.25">
      <c r="A63" s="166"/>
      <c r="B63" s="166"/>
      <c r="C63" s="166"/>
      <c r="D63" s="166"/>
      <c r="E63" s="166"/>
      <c r="F63" s="166"/>
      <c r="G63" s="166"/>
      <c r="H63" s="167"/>
      <c r="I63" s="167"/>
      <c r="J63" s="167"/>
      <c r="K63" s="167"/>
      <c r="L63" s="167"/>
      <c r="M63" s="167"/>
      <c r="N63" s="167"/>
      <c r="O63" s="167"/>
      <c r="P63" s="167"/>
      <c r="Q63" s="167"/>
      <c r="R63" s="167"/>
      <c r="S63" s="167"/>
    </row>
    <row r="64" spans="1:23" x14ac:dyDescent="0.25">
      <c r="H64" s="120"/>
      <c r="I64" s="120"/>
      <c r="J64" s="120"/>
      <c r="K64" s="120"/>
      <c r="L64" s="120"/>
      <c r="M64" s="120"/>
      <c r="U64" s="169"/>
    </row>
    <row r="65" spans="8:13" x14ac:dyDescent="0.25">
      <c r="H65" s="120"/>
      <c r="I65" s="120"/>
      <c r="J65" s="120"/>
      <c r="K65" s="120"/>
      <c r="L65" s="120"/>
      <c r="M65" s="120"/>
    </row>
    <row r="66" spans="8:13" x14ac:dyDescent="0.25">
      <c r="H66" s="120"/>
      <c r="I66" s="120"/>
      <c r="J66" s="120"/>
      <c r="K66" s="120"/>
      <c r="L66" s="120"/>
      <c r="M66" s="120"/>
    </row>
    <row r="67" spans="8:13" x14ac:dyDescent="0.25">
      <c r="H67" s="120"/>
      <c r="I67" s="120"/>
      <c r="J67" s="120"/>
      <c r="K67" s="120"/>
      <c r="L67" s="120"/>
      <c r="M67" s="120"/>
    </row>
    <row r="68" spans="8:13" x14ac:dyDescent="0.25">
      <c r="H68" s="120"/>
      <c r="I68" s="120"/>
      <c r="J68" s="120"/>
      <c r="K68" s="120"/>
      <c r="L68" s="120"/>
      <c r="M68" s="120"/>
    </row>
    <row r="69" spans="8:13" x14ac:dyDescent="0.25">
      <c r="H69" s="120"/>
      <c r="I69" s="120"/>
      <c r="J69" s="120"/>
      <c r="K69" s="120"/>
      <c r="L69" s="120"/>
      <c r="M69" s="120"/>
    </row>
    <row r="70" spans="8:13" x14ac:dyDescent="0.25">
      <c r="H70" s="120"/>
      <c r="I70" s="120"/>
      <c r="J70" s="120"/>
      <c r="K70" s="120"/>
      <c r="L70" s="120"/>
      <c r="M70" s="120"/>
    </row>
    <row r="71" spans="8:13" x14ac:dyDescent="0.25">
      <c r="H71" s="120"/>
      <c r="I71" s="120"/>
      <c r="J71" s="120"/>
      <c r="K71" s="120"/>
      <c r="L71" s="120"/>
      <c r="M71" s="120"/>
    </row>
    <row r="72" spans="8:13" x14ac:dyDescent="0.25">
      <c r="H72" s="120"/>
      <c r="I72" s="120"/>
      <c r="J72" s="120"/>
      <c r="K72" s="120"/>
      <c r="L72" s="120"/>
      <c r="M72" s="120"/>
    </row>
    <row r="73" spans="8:13" x14ac:dyDescent="0.25">
      <c r="H73" s="120"/>
      <c r="I73" s="120"/>
      <c r="J73" s="120"/>
      <c r="K73" s="120"/>
      <c r="L73" s="120"/>
      <c r="M73" s="120"/>
    </row>
    <row r="74" spans="8:13" x14ac:dyDescent="0.25">
      <c r="H74" s="120"/>
      <c r="I74" s="120"/>
      <c r="J74" s="120"/>
      <c r="K74" s="120"/>
      <c r="L74" s="120"/>
      <c r="M74" s="120"/>
    </row>
    <row r="75" spans="8:13" x14ac:dyDescent="0.25">
      <c r="H75" s="120"/>
      <c r="I75" s="120"/>
      <c r="J75" s="120"/>
      <c r="K75" s="120"/>
      <c r="L75" s="120"/>
      <c r="M75" s="120"/>
    </row>
    <row r="76" spans="8:13" x14ac:dyDescent="0.25">
      <c r="H76" s="120"/>
      <c r="I76" s="120"/>
      <c r="J76" s="120"/>
      <c r="K76" s="120"/>
      <c r="L76" s="120"/>
      <c r="M76" s="120"/>
    </row>
    <row r="77" spans="8:13" x14ac:dyDescent="0.25">
      <c r="H77" s="120"/>
      <c r="I77" s="120"/>
      <c r="J77" s="120"/>
      <c r="K77" s="120"/>
      <c r="L77" s="120"/>
      <c r="M77" s="120"/>
    </row>
    <row r="78" spans="8:13" x14ac:dyDescent="0.25">
      <c r="H78" s="120"/>
      <c r="I78" s="120"/>
      <c r="J78" s="120"/>
      <c r="K78" s="120"/>
      <c r="L78" s="120"/>
      <c r="M78" s="120"/>
    </row>
    <row r="79" spans="8:13" x14ac:dyDescent="0.25">
      <c r="H79" s="120"/>
      <c r="I79" s="120"/>
      <c r="J79" s="120"/>
      <c r="K79" s="120"/>
      <c r="L79" s="120"/>
      <c r="M79" s="120"/>
    </row>
    <row r="80" spans="8:13" x14ac:dyDescent="0.25">
      <c r="H80" s="120"/>
      <c r="I80" s="120"/>
      <c r="J80" s="120"/>
      <c r="K80" s="120"/>
      <c r="L80" s="120"/>
      <c r="M80" s="120"/>
    </row>
    <row r="81" spans="8:13" x14ac:dyDescent="0.25">
      <c r="H81" s="120"/>
      <c r="I81" s="120"/>
      <c r="J81" s="120"/>
      <c r="K81" s="120"/>
      <c r="L81" s="120"/>
      <c r="M81" s="120"/>
    </row>
    <row r="82" spans="8:13" x14ac:dyDescent="0.25">
      <c r="H82" s="120"/>
      <c r="I82" s="120"/>
      <c r="J82" s="120"/>
      <c r="K82" s="120"/>
      <c r="L82" s="120"/>
      <c r="M82" s="120"/>
    </row>
    <row r="83" spans="8:13" x14ac:dyDescent="0.25">
      <c r="H83" s="120"/>
      <c r="I83" s="120"/>
      <c r="J83" s="120"/>
      <c r="K83" s="120"/>
      <c r="L83" s="120"/>
      <c r="M83" s="120"/>
    </row>
    <row r="84" spans="8:13" x14ac:dyDescent="0.25">
      <c r="H84" s="120"/>
      <c r="I84" s="120"/>
      <c r="J84" s="120"/>
      <c r="K84" s="120"/>
      <c r="L84" s="120"/>
      <c r="M84" s="120"/>
    </row>
    <row r="85" spans="8:13" x14ac:dyDescent="0.25">
      <c r="H85" s="120"/>
      <c r="I85" s="120"/>
      <c r="J85" s="120"/>
      <c r="K85" s="120"/>
      <c r="L85" s="120"/>
      <c r="M85" s="120"/>
    </row>
    <row r="86" spans="8:13" x14ac:dyDescent="0.25">
      <c r="H86" s="120"/>
      <c r="I86" s="120"/>
      <c r="J86" s="120"/>
      <c r="K86" s="120"/>
      <c r="L86" s="120"/>
      <c r="M86" s="120"/>
    </row>
    <row r="87" spans="8:13" x14ac:dyDescent="0.25">
      <c r="H87" s="120"/>
      <c r="I87" s="120"/>
      <c r="J87" s="120"/>
      <c r="K87" s="120"/>
      <c r="L87" s="120"/>
      <c r="M87" s="120"/>
    </row>
    <row r="88" spans="8:13" x14ac:dyDescent="0.25">
      <c r="H88" s="120"/>
      <c r="I88" s="120"/>
      <c r="J88" s="120"/>
      <c r="K88" s="120"/>
      <c r="L88" s="120"/>
      <c r="M88" s="120"/>
    </row>
    <row r="89" spans="8:13" x14ac:dyDescent="0.25">
      <c r="H89" s="120"/>
      <c r="I89" s="120"/>
      <c r="J89" s="120"/>
      <c r="K89" s="120"/>
      <c r="L89" s="120"/>
      <c r="M89" s="120"/>
    </row>
    <row r="90" spans="8:13" x14ac:dyDescent="0.25">
      <c r="H90" s="120"/>
      <c r="I90" s="120"/>
      <c r="J90" s="120"/>
      <c r="K90" s="120"/>
      <c r="L90" s="120"/>
      <c r="M90" s="120"/>
    </row>
    <row r="91" spans="8:13" x14ac:dyDescent="0.25">
      <c r="H91" s="120"/>
      <c r="I91" s="120"/>
      <c r="J91" s="120"/>
      <c r="K91" s="120"/>
      <c r="L91" s="120"/>
      <c r="M91" s="120"/>
    </row>
    <row r="92" spans="8:13" x14ac:dyDescent="0.25">
      <c r="H92" s="120"/>
      <c r="I92" s="120"/>
      <c r="J92" s="120"/>
      <c r="K92" s="120"/>
      <c r="L92" s="120"/>
      <c r="M92" s="120"/>
    </row>
    <row r="93" spans="8:13" x14ac:dyDescent="0.25">
      <c r="H93" s="120"/>
      <c r="I93" s="120"/>
      <c r="J93" s="120"/>
      <c r="K93" s="120"/>
      <c r="L93" s="120"/>
      <c r="M93" s="120"/>
    </row>
    <row r="94" spans="8:13" x14ac:dyDescent="0.25">
      <c r="H94" s="120"/>
      <c r="I94" s="120"/>
      <c r="J94" s="120"/>
      <c r="K94" s="120"/>
      <c r="L94" s="120"/>
      <c r="M94" s="120"/>
    </row>
    <row r="95" spans="8:13" x14ac:dyDescent="0.25">
      <c r="H95" s="120"/>
      <c r="I95" s="120"/>
      <c r="J95" s="120"/>
      <c r="K95" s="120"/>
      <c r="L95" s="120"/>
      <c r="M95" s="120"/>
    </row>
    <row r="96" spans="8:13" x14ac:dyDescent="0.25">
      <c r="H96" s="120"/>
      <c r="I96" s="120"/>
      <c r="J96" s="120"/>
      <c r="K96" s="120"/>
      <c r="L96" s="120"/>
      <c r="M96" s="120"/>
    </row>
    <row r="97" spans="8:13" x14ac:dyDescent="0.25">
      <c r="H97" s="120"/>
      <c r="I97" s="120"/>
      <c r="J97" s="120"/>
      <c r="K97" s="120"/>
      <c r="L97" s="120"/>
      <c r="M97" s="120"/>
    </row>
    <row r="98" spans="8:13" x14ac:dyDescent="0.25">
      <c r="H98" s="120"/>
      <c r="I98" s="120"/>
      <c r="J98" s="120"/>
      <c r="K98" s="120"/>
      <c r="L98" s="120"/>
      <c r="M98" s="120"/>
    </row>
    <row r="99" spans="8:13" x14ac:dyDescent="0.25">
      <c r="H99" s="120"/>
      <c r="I99" s="120"/>
      <c r="J99" s="120"/>
      <c r="K99" s="120"/>
      <c r="L99" s="120"/>
      <c r="M99" s="120"/>
    </row>
    <row r="100" spans="8:13" x14ac:dyDescent="0.25">
      <c r="H100" s="120"/>
      <c r="I100" s="120"/>
      <c r="J100" s="120"/>
      <c r="K100" s="120"/>
      <c r="L100" s="120"/>
      <c r="M100" s="120"/>
    </row>
    <row r="101" spans="8:13" x14ac:dyDescent="0.25">
      <c r="H101" s="120"/>
      <c r="I101" s="120"/>
      <c r="J101" s="120"/>
      <c r="K101" s="120"/>
      <c r="L101" s="120"/>
      <c r="M101" s="120"/>
    </row>
    <row r="102" spans="8:13" x14ac:dyDescent="0.25">
      <c r="H102" s="120"/>
      <c r="I102" s="120"/>
      <c r="J102" s="120"/>
      <c r="K102" s="120"/>
      <c r="L102" s="120"/>
      <c r="M102" s="120"/>
    </row>
    <row r="103" spans="8:13" x14ac:dyDescent="0.25">
      <c r="H103" s="120"/>
      <c r="I103" s="120"/>
      <c r="J103" s="120"/>
      <c r="K103" s="120"/>
      <c r="L103" s="120"/>
      <c r="M103" s="120"/>
    </row>
    <row r="104" spans="8:13" x14ac:dyDescent="0.25">
      <c r="H104" s="120"/>
      <c r="I104" s="120"/>
      <c r="J104" s="120"/>
      <c r="K104" s="120"/>
      <c r="L104" s="120"/>
      <c r="M104" s="120"/>
    </row>
    <row r="105" spans="8:13" x14ac:dyDescent="0.25">
      <c r="H105" s="120"/>
      <c r="I105" s="120"/>
      <c r="J105" s="120"/>
      <c r="K105" s="120"/>
      <c r="L105" s="120"/>
      <c r="M105" s="120"/>
    </row>
    <row r="106" spans="8:13" x14ac:dyDescent="0.25">
      <c r="H106" s="120"/>
      <c r="I106" s="120"/>
      <c r="J106" s="120"/>
      <c r="K106" s="120"/>
      <c r="L106" s="120"/>
      <c r="M106" s="120"/>
    </row>
    <row r="107" spans="8:13" x14ac:dyDescent="0.25">
      <c r="H107" s="120"/>
      <c r="I107" s="120"/>
      <c r="J107" s="120"/>
      <c r="K107" s="120"/>
      <c r="L107" s="120"/>
      <c r="M107" s="120"/>
    </row>
    <row r="108" spans="8:13" x14ac:dyDescent="0.25">
      <c r="H108" s="120"/>
      <c r="I108" s="120"/>
      <c r="J108" s="120"/>
      <c r="K108" s="120"/>
      <c r="L108" s="120"/>
      <c r="M108" s="120"/>
    </row>
    <row r="109" spans="8:13" x14ac:dyDescent="0.25">
      <c r="H109" s="120"/>
      <c r="I109" s="120"/>
      <c r="J109" s="120"/>
      <c r="K109" s="120"/>
      <c r="L109" s="120"/>
      <c r="M109" s="120"/>
    </row>
    <row r="110" spans="8:13" x14ac:dyDescent="0.25">
      <c r="H110" s="120"/>
      <c r="I110" s="120"/>
      <c r="J110" s="120"/>
      <c r="K110" s="120"/>
      <c r="L110" s="120"/>
      <c r="M110" s="120"/>
    </row>
    <row r="111" spans="8:13" x14ac:dyDescent="0.25">
      <c r="H111" s="120"/>
      <c r="I111" s="120"/>
      <c r="J111" s="120"/>
      <c r="K111" s="120"/>
      <c r="L111" s="120"/>
      <c r="M111" s="120"/>
    </row>
  </sheetData>
  <mergeCells count="15">
    <mergeCell ref="R6:S6"/>
    <mergeCell ref="A4:A7"/>
    <mergeCell ref="B4:G5"/>
    <mergeCell ref="H4:S4"/>
    <mergeCell ref="H5:K5"/>
    <mergeCell ref="L5:O5"/>
    <mergeCell ref="P5:S5"/>
    <mergeCell ref="B6:C6"/>
    <mergeCell ref="D6:E6"/>
    <mergeCell ref="F6:G6"/>
    <mergeCell ref="H6:I6"/>
    <mergeCell ref="J6:K6"/>
    <mergeCell ref="L6:M6"/>
    <mergeCell ref="N6:O6"/>
    <mergeCell ref="P6:Q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140625" style="1"/>
    <col min="2" max="2" width="44.140625" style="1" customWidth="1"/>
    <col min="3" max="4" width="15.7109375" style="1" customWidth="1"/>
    <col min="5" max="16384" width="9.140625" style="1"/>
  </cols>
  <sheetData>
    <row r="1" spans="1:4" ht="18.75" x14ac:dyDescent="0.3">
      <c r="A1" s="155" t="s">
        <v>293</v>
      </c>
    </row>
    <row r="2" spans="1:4" x14ac:dyDescent="0.25">
      <c r="C2" s="13"/>
      <c r="D2" s="13"/>
    </row>
    <row r="4" spans="1:4" x14ac:dyDescent="0.25">
      <c r="B4" s="161" t="s">
        <v>238</v>
      </c>
      <c r="C4" s="162" t="s">
        <v>155</v>
      </c>
      <c r="D4" s="163" t="s">
        <v>142</v>
      </c>
    </row>
    <row r="5" spans="1:4" x14ac:dyDescent="0.25">
      <c r="B5" s="161" t="s">
        <v>239</v>
      </c>
      <c r="C5" s="162"/>
      <c r="D5" s="163"/>
    </row>
    <row r="6" spans="1:4" x14ac:dyDescent="0.25">
      <c r="B6" s="278" t="s">
        <v>240</v>
      </c>
      <c r="C6" s="240">
        <v>8512</v>
      </c>
      <c r="D6" s="160" t="s">
        <v>73</v>
      </c>
    </row>
    <row r="7" spans="1:4" x14ac:dyDescent="0.25">
      <c r="B7" s="278" t="s">
        <v>241</v>
      </c>
      <c r="C7" s="159" t="s">
        <v>73</v>
      </c>
      <c r="D7" s="279">
        <v>7271</v>
      </c>
    </row>
    <row r="8" spans="1:4" x14ac:dyDescent="0.25">
      <c r="B8" s="278" t="s">
        <v>285</v>
      </c>
      <c r="C8" s="159"/>
      <c r="D8" s="279">
        <v>10049</v>
      </c>
    </row>
    <row r="9" spans="1:4" x14ac:dyDescent="0.25">
      <c r="B9" s="278" t="s">
        <v>250</v>
      </c>
      <c r="C9" s="240">
        <f>'eTable 6. BC and thresh results'!F7</f>
        <v>9634.8643537137614</v>
      </c>
      <c r="D9" s="279">
        <f>'eTable 6. BC and thresh results'!F113</f>
        <v>8045.5337649323128</v>
      </c>
    </row>
    <row r="10" spans="1:4" x14ac:dyDescent="0.25">
      <c r="B10" s="161" t="s">
        <v>242</v>
      </c>
      <c r="C10" s="162"/>
      <c r="D10" s="163"/>
    </row>
    <row r="11" spans="1:4" x14ac:dyDescent="0.25">
      <c r="B11" s="278" t="s">
        <v>240</v>
      </c>
      <c r="C11" s="240">
        <v>7330</v>
      </c>
      <c r="D11" s="160" t="s">
        <v>73</v>
      </c>
    </row>
    <row r="12" spans="1:4" x14ac:dyDescent="0.25">
      <c r="B12" s="278" t="s">
        <v>241</v>
      </c>
      <c r="C12" s="159" t="s">
        <v>73</v>
      </c>
      <c r="D12" s="160" t="s">
        <v>243</v>
      </c>
    </row>
    <row r="13" spans="1:4" x14ac:dyDescent="0.25">
      <c r="B13" s="278" t="s">
        <v>285</v>
      </c>
      <c r="C13" s="159" t="s">
        <v>243</v>
      </c>
      <c r="D13" s="279">
        <f>1823+7351</f>
        <v>9174</v>
      </c>
    </row>
    <row r="14" spans="1:4" x14ac:dyDescent="0.25">
      <c r="B14" s="278" t="s">
        <v>250</v>
      </c>
      <c r="C14" s="240">
        <f>'eTable 6. BC and thresh results'!T7</f>
        <v>16710.00934571703</v>
      </c>
      <c r="D14" s="279">
        <f>'eTable 6. BC and thresh results'!T113</f>
        <v>51244.028660198928</v>
      </c>
    </row>
    <row r="15" spans="1:4" x14ac:dyDescent="0.25">
      <c r="B15" s="161" t="s">
        <v>244</v>
      </c>
      <c r="C15" s="280"/>
      <c r="D15" s="163"/>
    </row>
    <row r="16" spans="1:4" x14ac:dyDescent="0.25">
      <c r="B16" s="278" t="s">
        <v>240</v>
      </c>
      <c r="C16" s="240">
        <v>84890</v>
      </c>
      <c r="D16" s="160" t="s">
        <v>73</v>
      </c>
    </row>
    <row r="17" spans="2:5" x14ac:dyDescent="0.25">
      <c r="B17" s="278" t="s">
        <v>241</v>
      </c>
      <c r="C17" s="159" t="s">
        <v>73</v>
      </c>
      <c r="D17" s="160" t="s">
        <v>243</v>
      </c>
    </row>
    <row r="18" spans="2:5" x14ac:dyDescent="0.25">
      <c r="B18" s="278" t="s">
        <v>285</v>
      </c>
      <c r="C18" s="159" t="s">
        <v>243</v>
      </c>
      <c r="D18" s="279">
        <f>D23-D13</f>
        <v>7034</v>
      </c>
    </row>
    <row r="19" spans="2:5" x14ac:dyDescent="0.25">
      <c r="B19" s="278" t="s">
        <v>250</v>
      </c>
      <c r="C19" s="240" t="s">
        <v>245</v>
      </c>
      <c r="D19" s="279">
        <v>0</v>
      </c>
    </row>
    <row r="20" spans="2:5" x14ac:dyDescent="0.25">
      <c r="B20" s="161" t="s">
        <v>246</v>
      </c>
      <c r="C20" s="280"/>
      <c r="D20" s="163"/>
    </row>
    <row r="21" spans="2:5" x14ac:dyDescent="0.25">
      <c r="B21" s="278" t="s">
        <v>240</v>
      </c>
      <c r="C21" s="240">
        <v>92220</v>
      </c>
      <c r="D21" s="160" t="s">
        <v>73</v>
      </c>
    </row>
    <row r="22" spans="2:5" x14ac:dyDescent="0.25">
      <c r="B22" s="278" t="s">
        <v>241</v>
      </c>
      <c r="C22" s="159" t="s">
        <v>73</v>
      </c>
      <c r="D22" s="279">
        <v>41419</v>
      </c>
    </row>
    <row r="23" spans="2:5" x14ac:dyDescent="0.25">
      <c r="B23" s="278" t="s">
        <v>285</v>
      </c>
      <c r="C23" s="159" t="s">
        <v>243</v>
      </c>
      <c r="D23" s="279">
        <v>16208</v>
      </c>
    </row>
    <row r="24" spans="2:5" x14ac:dyDescent="0.25">
      <c r="B24" s="278" t="s">
        <v>250</v>
      </c>
      <c r="C24" s="240">
        <f>'eTable 8. Compare to previous'!C14</f>
        <v>16710.00934571703</v>
      </c>
      <c r="D24" s="279">
        <f>'eTable 8. Compare to previous'!D14</f>
        <v>51244.028660198928</v>
      </c>
    </row>
    <row r="25" spans="2:5" x14ac:dyDescent="0.25">
      <c r="B25" s="281" t="s">
        <v>247</v>
      </c>
      <c r="C25" s="162"/>
      <c r="D25" s="163"/>
    </row>
    <row r="26" spans="2:5" x14ac:dyDescent="0.25">
      <c r="B26" s="312" t="s">
        <v>240</v>
      </c>
      <c r="C26" s="313">
        <v>10.83</v>
      </c>
      <c r="D26" s="158" t="s">
        <v>73</v>
      </c>
    </row>
    <row r="27" spans="2:5" x14ac:dyDescent="0.25">
      <c r="B27" s="278" t="s">
        <v>241</v>
      </c>
      <c r="C27" s="159" t="s">
        <v>73</v>
      </c>
      <c r="D27" s="282">
        <v>5.7</v>
      </c>
    </row>
    <row r="28" spans="2:5" x14ac:dyDescent="0.25">
      <c r="B28" s="278" t="s">
        <v>285</v>
      </c>
      <c r="C28" s="159" t="s">
        <v>243</v>
      </c>
      <c r="D28" s="282">
        <f>D23/D8</f>
        <v>1.6128968056523036</v>
      </c>
    </row>
    <row r="29" spans="2:5" x14ac:dyDescent="0.25">
      <c r="B29" s="314" t="s">
        <v>250</v>
      </c>
      <c r="C29" s="283">
        <f>C24/C9</f>
        <v>1.7343274105645454</v>
      </c>
      <c r="D29" s="284">
        <f>D24/D9</f>
        <v>6.3692515819837645</v>
      </c>
    </row>
    <row r="30" spans="2:5" x14ac:dyDescent="0.25">
      <c r="B30" s="149" t="s">
        <v>286</v>
      </c>
      <c r="C30" s="157"/>
      <c r="D30" s="158"/>
      <c r="E30" s="1" t="s">
        <v>67</v>
      </c>
    </row>
    <row r="31" spans="2:5" x14ac:dyDescent="0.25">
      <c r="B31" s="156" t="s">
        <v>125</v>
      </c>
      <c r="C31" s="157"/>
      <c r="D31" s="158"/>
    </row>
    <row r="32" spans="2:5" x14ac:dyDescent="0.25">
      <c r="B32" s="33" t="s">
        <v>248</v>
      </c>
      <c r="C32" s="159"/>
      <c r="D32" s="160"/>
      <c r="E32" s="1" t="s">
        <v>67</v>
      </c>
    </row>
    <row r="33" spans="2:5" x14ac:dyDescent="0.25">
      <c r="B33" s="33" t="s">
        <v>249</v>
      </c>
      <c r="C33" s="159"/>
      <c r="D33" s="160"/>
      <c r="E33" s="1" t="s">
        <v>67</v>
      </c>
    </row>
    <row r="34" spans="2:5" x14ac:dyDescent="0.25">
      <c r="B34" s="23" t="s">
        <v>288</v>
      </c>
      <c r="C34" s="6"/>
      <c r="D34" s="34"/>
      <c r="E34" s="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eTable1. Data inputs</vt:lpstr>
      <vt:lpstr>eTable 2. Prgm effect and costs</vt:lpstr>
      <vt:lpstr>eTable3. CAN lifetime cost</vt:lpstr>
      <vt:lpstr>eTable 4. State tax rates</vt:lpstr>
      <vt:lpstr>eTable 5. NFP cohort data</vt:lpstr>
      <vt:lpstr>eTable 6. BC and thresh results</vt:lpstr>
      <vt:lpstr>sTable 6. Sens analy results</vt:lpstr>
      <vt:lpstr>eTable 7. SA State CM adjust</vt:lpstr>
      <vt:lpstr>eTable 8. Compare to previous</vt:lpstr>
      <vt:lpstr>Table 3</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vsm2</cp:lastModifiedBy>
  <dcterms:created xsi:type="dcterms:W3CDTF">2014-08-04T13:34:31Z</dcterms:created>
  <dcterms:modified xsi:type="dcterms:W3CDTF">2017-07-24T15:07:39Z</dcterms:modified>
</cp:coreProperties>
</file>