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ivate\L322\vsm2\Sexual violence\Literature\"/>
    </mc:Choice>
  </mc:AlternateContent>
  <bookViews>
    <workbookView xWindow="0" yWindow="0" windowWidth="28800" windowHeight="148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L15" i="1" s="1"/>
  <c r="L41" i="1"/>
  <c r="W40" i="1"/>
  <c r="L40" i="1"/>
  <c r="U38" i="1"/>
  <c r="V38" i="1" s="1"/>
  <c r="W38" i="1" s="1"/>
  <c r="J38" i="1"/>
  <c r="K38" i="1" s="1"/>
  <c r="L38" i="1" s="1"/>
  <c r="U37" i="1"/>
  <c r="V37" i="1" s="1"/>
  <c r="W37" i="1" s="1"/>
  <c r="J37" i="1"/>
  <c r="K37" i="1" s="1"/>
  <c r="L37" i="1" s="1"/>
  <c r="K36" i="1"/>
  <c r="L36" i="1" s="1"/>
  <c r="J36" i="1"/>
  <c r="U35" i="1"/>
  <c r="V35" i="1" s="1"/>
  <c r="W35" i="1" s="1"/>
  <c r="J35" i="1"/>
  <c r="K35" i="1" s="1"/>
  <c r="L35" i="1" s="1"/>
  <c r="U33" i="1"/>
  <c r="V33" i="1" s="1"/>
  <c r="W33" i="1" s="1"/>
  <c r="J33" i="1"/>
  <c r="K33" i="1" s="1"/>
  <c r="L33" i="1" s="1"/>
  <c r="U32" i="1"/>
  <c r="V32" i="1" s="1"/>
  <c r="W32" i="1" s="1"/>
  <c r="J32" i="1"/>
  <c r="K32" i="1" s="1"/>
  <c r="L32" i="1" s="1"/>
  <c r="U31" i="1"/>
  <c r="V31" i="1" s="1"/>
  <c r="W31" i="1" s="1"/>
  <c r="J31" i="1"/>
  <c r="K31" i="1" s="1"/>
  <c r="L31" i="1" s="1"/>
  <c r="T29" i="1"/>
  <c r="S29" i="1"/>
  <c r="Q29" i="1"/>
  <c r="O29" i="1"/>
  <c r="M29" i="1"/>
  <c r="U29" i="1" s="1"/>
  <c r="V29" i="1" s="1"/>
  <c r="W29" i="1" s="1"/>
  <c r="T28" i="1"/>
  <c r="S28" i="1"/>
  <c r="Q28" i="1"/>
  <c r="M28" i="1"/>
  <c r="K28" i="1"/>
  <c r="L28" i="1" s="1"/>
  <c r="J28" i="1"/>
  <c r="O28" i="1"/>
  <c r="T27" i="1"/>
  <c r="S27" i="1"/>
  <c r="Q27" i="1"/>
  <c r="M27" i="1"/>
  <c r="O27" i="1"/>
  <c r="J27" i="1"/>
  <c r="K27" i="1" s="1"/>
  <c r="L27" i="1" s="1"/>
  <c r="T26" i="1"/>
  <c r="S26" i="1"/>
  <c r="Q26" i="1"/>
  <c r="O26" i="1"/>
  <c r="M26" i="1"/>
  <c r="U26" i="1" s="1"/>
  <c r="V26" i="1" s="1"/>
  <c r="W26" i="1" s="1"/>
  <c r="T25" i="1"/>
  <c r="S25" i="1"/>
  <c r="Q25" i="1"/>
  <c r="O25" i="1"/>
  <c r="J25" i="1"/>
  <c r="K25" i="1" s="1"/>
  <c r="L25" i="1" s="1"/>
  <c r="W22" i="1"/>
  <c r="L22" i="1"/>
  <c r="D21" i="1"/>
  <c r="L21" i="1" s="1"/>
  <c r="D20" i="1"/>
  <c r="L20" i="1" s="1"/>
  <c r="D19" i="1"/>
  <c r="L19" i="1" s="1"/>
  <c r="L18" i="1"/>
  <c r="D18" i="1"/>
  <c r="O13" i="1"/>
  <c r="W13" i="1" s="1"/>
  <c r="L13" i="1"/>
  <c r="O12" i="1"/>
  <c r="W12" i="1" s="1"/>
  <c r="L12" i="1"/>
  <c r="O11" i="1"/>
  <c r="W11" i="1" s="1"/>
  <c r="L11" i="1"/>
  <c r="W9" i="1"/>
  <c r="L9" i="1"/>
  <c r="J26" i="1" l="1"/>
  <c r="K26" i="1" s="1"/>
  <c r="L26" i="1" s="1"/>
  <c r="U27" i="1"/>
  <c r="V27" i="1" s="1"/>
  <c r="W27" i="1" s="1"/>
  <c r="J29" i="1"/>
  <c r="K29" i="1" s="1"/>
  <c r="L29" i="1" s="1"/>
  <c r="W41" i="1"/>
  <c r="U28" i="1"/>
  <c r="V28" i="1" s="1"/>
  <c r="W28" i="1" s="1"/>
  <c r="O15" i="1"/>
  <c r="W15" i="1" s="1"/>
  <c r="M25" i="1"/>
  <c r="U25" i="1" s="1"/>
  <c r="V25" i="1" s="1"/>
  <c r="W25" i="1" s="1"/>
  <c r="D16" i="1"/>
  <c r="L16" i="1" l="1"/>
  <c r="O16" i="1"/>
  <c r="W16" i="1" s="1"/>
</calcChain>
</file>

<file path=xl/comments1.xml><?xml version="1.0" encoding="utf-8"?>
<comments xmlns="http://schemas.openxmlformats.org/spreadsheetml/2006/main">
  <authors>
    <author>Peterson, Cora (CDC/ONDIEH/NCIPC)</author>
  </authors>
  <commentList>
    <comment ref="A7" authorId="0" shapeId="0">
      <text>
        <r>
          <rPr>
            <sz val="9"/>
            <color indexed="81"/>
            <rFont val="Tahoma"/>
            <family val="2"/>
          </rPr>
          <t xml:space="preserve">Grey highlighting indicates calculated cell. Highlight cell and check Fx bar above to see calculations and additional text.
</t>
        </r>
      </text>
    </comment>
    <comment ref="L18" authorId="0" shapeId="0">
      <text>
        <r>
          <rPr>
            <sz val="9"/>
            <color indexed="81"/>
            <rFont val="Tahoma"/>
            <family val="2"/>
          </rPr>
          <t>Probability of pregnancy outcomes presented in reference study among female victims of completed penetration rape. In this cell, that estimated probability is multiplied by the proportion of female victims with completed penetration rape among all female victims of attempted and completed rape from 2011 NISVS (survey-weighted 13,826,000/23,305,000, or 59%).</t>
        </r>
        <r>
          <rPr>
            <sz val="9"/>
            <color indexed="81"/>
            <rFont val="Tahoma"/>
            <charset val="1"/>
          </rPr>
          <t xml:space="preserve">
</t>
        </r>
      </text>
    </comment>
    <comment ref="L19" authorId="0" shapeId="0">
      <text>
        <r>
          <rPr>
            <sz val="9"/>
            <color indexed="81"/>
            <rFont val="Tahoma"/>
            <family val="2"/>
          </rPr>
          <t>Probability of pregnancy outcomes presented in reference study among female victims of completed penetration rape. In this cell, that estimated probability is multiplied by the proportion of female victims with completed penetration rape among all female victims of attempted and completed rape from 2011 NISVS (survey-weighted 13,826,000/23,305,000, or 59%).</t>
        </r>
        <r>
          <rPr>
            <sz val="9"/>
            <color indexed="81"/>
            <rFont val="Tahoma"/>
            <charset val="1"/>
          </rPr>
          <t xml:space="preserve">
</t>
        </r>
      </text>
    </comment>
    <comment ref="L20" authorId="0" shapeId="0">
      <text>
        <r>
          <rPr>
            <sz val="9"/>
            <color indexed="81"/>
            <rFont val="Tahoma"/>
            <family val="2"/>
          </rPr>
          <t>Probability of pregnancy outcomes presented in reference study among female victims of completed penetration rape. In this cell, that estimated probability is multiplied by the proportion of female victims with completed penetration rape among all female victims of attempted and completed rape from 2011 NISVS (survey-weighted 13,826,000/23,305,000, or 59%).</t>
        </r>
        <r>
          <rPr>
            <sz val="9"/>
            <color indexed="81"/>
            <rFont val="Tahoma"/>
            <charset val="1"/>
          </rPr>
          <t xml:space="preserve">
</t>
        </r>
      </text>
    </comment>
    <comment ref="L21" authorId="0" shapeId="0">
      <text>
        <r>
          <rPr>
            <sz val="9"/>
            <color indexed="81"/>
            <rFont val="Tahoma"/>
            <family val="2"/>
          </rPr>
          <t>Probability of pregnancy outcomes presented in reference study among female victims of completed penetration rape. In this cell, that estimated probability is multiplied by the proportion of female victims with completed penetration rape among all female victims of attempted and completed rape from 2011 NISVS (survey-weighted 13,826,000/23,305,000, or 59%).</t>
        </r>
        <r>
          <rPr>
            <sz val="9"/>
            <color indexed="81"/>
            <rFont val="Tahoma"/>
            <charset val="1"/>
          </rPr>
          <t xml:space="preserve">
</t>
        </r>
      </text>
    </comment>
    <comment ref="L29" authorId="0" shapeId="0">
      <text>
        <r>
          <rPr>
            <sz val="9"/>
            <color indexed="81"/>
            <rFont val="Tahoma"/>
            <family val="2"/>
          </rPr>
          <t>Estimated marginal probability of suicide attempt among sexual violence victims multiplied by the estimated proportion of medically-serious suicide attempts among sexual violence victims (i.e., 59.0% among male victims and 31.1% among female victims) (Tomsaula, 2012).</t>
        </r>
      </text>
    </comment>
    <comment ref="W29" authorId="0" shapeId="0">
      <text>
        <r>
          <rPr>
            <sz val="9"/>
            <color indexed="81"/>
            <rFont val="Tahoma"/>
            <family val="2"/>
          </rPr>
          <t>Estimated marginal probability of suicide attempt among sexual violence victims multiplied by the estimated proportion of medically-serious suicide attempts among sexual violence victims (i.e., 59.0% among male victims and 31.1% among female victims) (Tomsaula, 2012).</t>
        </r>
      </text>
    </comment>
    <comment ref="L36" authorId="0" shapeId="0">
      <text>
        <r>
          <rPr>
            <sz val="9"/>
            <color indexed="81"/>
            <rFont val="Tahoma"/>
            <family val="2"/>
          </rPr>
          <t>Probability of cervical cancer assumed to apply only to female victims of completed penetration rape. In this cell, the calculated estimated probability from the reference study is multiplied by the proportion of female victims with completed penetration rape among all female victims of attempted and completed rape from 2011 NISVS (survey-weighted 13,826,000/23,305,000, or 59%).</t>
        </r>
      </text>
    </comment>
  </commentList>
</comments>
</file>

<file path=xl/sharedStrings.xml><?xml version="1.0" encoding="utf-8"?>
<sst xmlns="http://schemas.openxmlformats.org/spreadsheetml/2006/main" count="955" uniqueCount="220">
  <si>
    <t>Women</t>
  </si>
  <si>
    <t>Men</t>
  </si>
  <si>
    <t>Source</t>
  </si>
  <si>
    <t>Setting and respondents</t>
  </si>
  <si>
    <t>Sexual violence measure</t>
  </si>
  <si>
    <t>Outcome</t>
  </si>
  <si>
    <t>Relative risk: SV versus non-SV</t>
  </si>
  <si>
    <t>Adjusted SV probability</t>
  </si>
  <si>
    <t>Adjusted SV marginal probability</t>
  </si>
  <si>
    <t>Study country</t>
  </si>
  <si>
    <t>Study type</t>
  </si>
  <si>
    <t>Dataset or setting</t>
  </si>
  <si>
    <t>Study period</t>
  </si>
  <si>
    <t>Comparison groups</t>
  </si>
  <si>
    <t>Minimum respondent age</t>
  </si>
  <si>
    <t>Respondent sex</t>
  </si>
  <si>
    <t>Results weighted or separately reported by respondent sex?</t>
  </si>
  <si>
    <t>Sample size: SV (n)</t>
  </si>
  <si>
    <t>Sample size: non-SV (n)</t>
  </si>
  <si>
    <t>Measure summary</t>
  </si>
  <si>
    <t>Measure details</t>
  </si>
  <si>
    <t>Timeline</t>
  </si>
  <si>
    <t>Includes child or adolescent sexual assault (CSA/ASA)</t>
  </si>
  <si>
    <t>CSA/ASA victim age definition</t>
  </si>
  <si>
    <t>Subject and incident inclusion / exclusion</t>
  </si>
  <si>
    <t>Summary</t>
  </si>
  <si>
    <t>Elicitation tool</t>
  </si>
  <si>
    <t>Measurement</t>
  </si>
  <si>
    <t>Non-SV sample</t>
  </si>
  <si>
    <t>SE</t>
  </si>
  <si>
    <t>SV sample</t>
  </si>
  <si>
    <t>Point estimate</t>
  </si>
  <si>
    <t>Low 95% CI</t>
  </si>
  <si>
    <t>High 95% CI</t>
  </si>
  <si>
    <t>Victim acute outcomes</t>
  </si>
  <si>
    <t>Victim property loss/damage, %</t>
  </si>
  <si>
    <t>NA</t>
  </si>
  <si>
    <t>USA</t>
  </si>
  <si>
    <t>National sample survey</t>
  </si>
  <si>
    <t>National Crime Victimization Survey</t>
  </si>
  <si>
    <t>2000-2010</t>
  </si>
  <si>
    <t>None</t>
  </si>
  <si>
    <t>12 years</t>
  </si>
  <si>
    <t>Both</t>
  </si>
  <si>
    <t>No</t>
  </si>
  <si>
    <t xml:space="preserve">• Total victimizations, survey-weighted: 165,034 (SE: 29,057)
• Victimizations with associated property loss or damage, survey-weighted: 18,012 (SE: 8,472)
</t>
  </si>
  <si>
    <t>Completed or attempted rape</t>
  </si>
  <si>
    <t>Unlawful penetration of a person against the will of the victim, with use or threatened use of force, or attempting such an act. Includes psychological coercion and physical force. Forced sexual  intercourse means vaginal, anal, or oral penetration by the offender. Also includes incidents where penetration is from a foreign object, such as a bottle. Includes male and female victims, and both heterosexual and homosexual rape. Attempted rape includes verbal threats of rape.</t>
  </si>
  <si>
    <t>Previous 6 months</t>
  </si>
  <si>
    <t>Yes</t>
  </si>
  <si>
    <t>≥ 11 years</t>
  </si>
  <si>
    <t>Victimizations that occurred outside of the United States excluded. Only respondents to survey questions about property loss/damage included.</t>
  </si>
  <si>
    <r>
      <t>Average annual number of completed and attempted rape victimizations (i.e., one</t>
    </r>
    <r>
      <rPr>
        <sz val="9"/>
        <rFont val="Calibri"/>
        <family val="2"/>
      </rPr>
      <t xml:space="preserve"> person may have more than one victimization, and reported victimization does not necessarily represent the first victimization per person) </t>
    </r>
    <r>
      <rPr>
        <sz val="9"/>
        <rFont val="Calibri"/>
        <family val="2"/>
        <scheme val="minor"/>
      </rPr>
      <t>for which loss or damages were reported</t>
    </r>
  </si>
  <si>
    <t>Survey question:
• Survey question 96e. AMOUNT OF CASH TAKEN (asked if cash or a purse/wallet containing cash was taken). How much cash was taken?
• Survey question 107d. CASH RECOVERED (asked if any cash or purse/wallet was recovered). How much cash was recovered?
• Survey question 104b. VALUE OF PROPERTY TAKEN (asked if items other than cash were taken) What was the value of the PROPERTY that was taken? Include recovered property. (Exclude any stolen (cash/checks/credit cards). If jointly owned with a nonhousehold member(s), include only the share owned by household members.)
• Survey question 108. RECOVEREDCASHVALUE (asked if any property was recovered) Considering any damage, what was the value of the property after it was recovered? Do not included recovered cash/checks/credit cards.
• Survey question 112. COST TO REPAIR/REPLACE (asked if items were damaged and had not been repaired) How much would it cost to repair or replace the damaged item(s)?
• Survey question 113. COST OF REPAIRS/REPLACEMENT (asked if items were damaged and repaired or replaced) How much was the repair or replacement cost?</t>
  </si>
  <si>
    <t>Respondent-reported</t>
  </si>
  <si>
    <t>Survey-weighted descriptive analysis, outcome is average annual estimate over study period</t>
  </si>
  <si>
    <t>Injuries treated by location, %</t>
  </si>
  <si>
    <t>Doctor's office</t>
  </si>
  <si>
    <t>1995-2014</t>
  </si>
  <si>
    <t>• Total victimizations, survey-weighted: 216,570
• Victimizations with physical injuries treated in doctor's office or clinic, survey-weighted: 11,549</t>
  </si>
  <si>
    <t>Victimizations that occurred outside of the United States excluded. Only respondents to survey questions about treatment for physical injuries included.</t>
  </si>
  <si>
    <t>Average annual number of completed and attempted rape victimizations (i.e., one person may have more than one victimization, and reported victimization does not necessarily represent the first victimization per person) resulting in injury and medical treatment, by where treatment received</t>
  </si>
  <si>
    <t>Survey question:
• Survey question 33a. "Were you injured to the extent that you received any medical care, including self treatment?"
• Survey question 33b. "Where did you receive this care?"</t>
  </si>
  <si>
    <t>Survey-weighted descriptive analysis, outcome is total estimate over study period</t>
  </si>
  <si>
    <t>ED treat-and-release</t>
  </si>
  <si>
    <t>Survey question:
• Survey question 33a. "Were you injured to the extent that you received any medical care, including self treatment?"
• Survey question 33b. "Where did you receive this care?"
• Survey question 34a. "Did you stay overnight in the hospital?"</t>
  </si>
  <si>
    <t>Hospitalization</t>
  </si>
  <si>
    <t>Rape-related pregnancy, %</t>
  </si>
  <si>
    <t>Birth</t>
  </si>
  <si>
    <t>NR</t>
  </si>
  <si>
    <t>Holmes (1996)</t>
  </si>
  <si>
    <t>National Womens Study</t>
  </si>
  <si>
    <t>1990-1992</t>
  </si>
  <si>
    <t>18 years</t>
  </si>
  <si>
    <t>Female</t>
  </si>
  <si>
    <t>Rape</t>
  </si>
  <si>
    <t>Lifetime</t>
  </si>
  <si>
    <t>Estimates based on respondents of all ages to multiple survey waves (n=3031/4008 initial respondents).</t>
  </si>
  <si>
    <t>Survey telephone interview question (no further details reported)</t>
  </si>
  <si>
    <t>Adoption</t>
  </si>
  <si>
    <t>Medical abortion</t>
  </si>
  <si>
    <t>Spontaneous abortion</t>
  </si>
  <si>
    <t>US CDC (2003)</t>
  </si>
  <si>
    <t>National Violence Against Women Survey</t>
  </si>
  <si>
    <t>1995-1996</t>
  </si>
  <si>
    <t>322,230 intimate partner rape victimizations (survey-weighted)</t>
  </si>
  <si>
    <t>Intimate partner rape</t>
  </si>
  <si>
    <t>Intimate partner violence (IPV) against women includes rape, physical assault, and stalking perpetrated by a current or former date, boyfriend, husband, or cohabiting partner, with cohabiting meaning living together as a couple. Both same-sex and opposite-sex cohabitants are included in the definition. Rape is the use of force, without the victim’s consent, or threat of force to penetrate the victim’s vagina or anus by penis, tongue, fingers, or object, or the victim’s mouth by penis. The definition includes both attempted and completed acts.</t>
  </si>
  <si>
    <t>Women's survey resopnse rate was 71%.</t>
  </si>
  <si>
    <t>Survey telephone interview question
• The NVAWS asked IPV victims whether their most recent victimization caused them to lose time from routine activities, including employment, household chores, and childcare. Victims who lost time from employment and household chores were asked how many days they lost from these activities.</t>
  </si>
  <si>
    <t>Long-term outcomes</t>
  </si>
  <si>
    <t>Victim mental health</t>
  </si>
  <si>
    <t>Anxiety disorder</t>
  </si>
  <si>
    <t>Chen (2010)</t>
  </si>
  <si>
    <t>Multiple; See Chen (2010) Supplemental File for details</t>
  </si>
  <si>
    <t>Meta-analysis</t>
  </si>
  <si>
    <t xml:space="preserve">Systematic literature review; </t>
  </si>
  <si>
    <t>1980-2008</t>
  </si>
  <si>
    <t>SV/non-SV</t>
  </si>
  <si>
    <t>Primarily adolescent and adult respondents; see Chen (2010) Supplemental File for details</t>
  </si>
  <si>
    <t>Sexual abuse</t>
  </si>
  <si>
    <t>Sexual abuse including, but not limited to, noncontact exposure of genitalia, threatened sexual violence, and contact involving genitalia and the mouth, including rape.</t>
  </si>
  <si>
    <r>
      <rPr>
        <sz val="9"/>
        <rFont val="Calibri"/>
        <family val="2"/>
      </rPr>
      <t>≤</t>
    </r>
    <r>
      <rPr>
        <sz val="9"/>
        <rFont val="Calibri"/>
        <family val="2"/>
        <scheme val="minor"/>
      </rPr>
      <t>18 years</t>
    </r>
  </si>
  <si>
    <t>Eligible studies were longitudinal observational studies (case-control and cohort) that compared individuals who had a history of sexual abuse with a control group.</t>
  </si>
  <si>
    <t>Anxiety disorders: Generalized anxiety disorder, social phobias, specific phobias, panic disorders, agoraphobia, and anxiety disorders not otherwise specified</t>
  </si>
  <si>
    <t>Multiple; see Chen (2010) Supplemental File for details</t>
  </si>
  <si>
    <t>• Odds ratios from contributing studies pooled with random effects models
• Anxiety outcome: 8 studies</t>
  </si>
  <si>
    <t>Depression</t>
  </si>
  <si>
    <t>Systematic literature review</t>
  </si>
  <si>
    <t>• Odds ratios from contributing studies pooled with random effects models
• Depression outcome: 16 studies</t>
  </si>
  <si>
    <t>Eating disorder</t>
  </si>
  <si>
    <t>Anorexia nervosa and bulimia nervosa</t>
  </si>
  <si>
    <t>• Odds ratios from contributing studies pooled with random effects models
•  Eating disorder outcome: 11 studies</t>
  </si>
  <si>
    <t>Posttraumatic stress disorder</t>
  </si>
  <si>
    <t>• Odds ratios from contributing studies pooled with random effects models
•  PTSD outcome: 3 studies</t>
  </si>
  <si>
    <t>Chen (2010) and Tomasula (2012)</t>
  </si>
  <si>
    <t>Suicide attempt (Chen , 2010 provided data for eximated marginal probability) multipliled by proportion of medically serious suicide attempts among sexual violence victims with suicide attempts (Tomasula, 2012 provided data on this proportion separately for men [59.0%] and women [31.1%], based on national estiamtes from the 2007 Youth Risk Behavior Surveillance System survey of 14,041 youth in Grades 9-12).</t>
  </si>
  <si>
    <t>• Odds ratios from contributing studies pooled with random effects models
•  Suicide attempts outcome: 19 studies</t>
  </si>
  <si>
    <t>Victim substance abuse</t>
  </si>
  <si>
    <t>Alcohol abuse</t>
  </si>
  <si>
    <t>Smith (2011)</t>
  </si>
  <si>
    <t>Behavioural Risk Factor Surveillance System</t>
  </si>
  <si>
    <r>
      <rPr>
        <sz val="9"/>
        <rFont val="Calibri"/>
        <family val="2"/>
      </rPr>
      <t>•</t>
    </r>
    <r>
      <rPr>
        <sz val="9"/>
        <rFont val="Calibri"/>
        <family val="2"/>
        <scheme val="minor"/>
      </rPr>
      <t xml:space="preserve"> Women: 18.5% (95% CI: 18.0-19.0) of n=70,137 surveyed (unweighted)
• Men: 5.8% (95% CI 5.4-6.3) of n=44,893 surveyed (unweighted)</t>
    </r>
  </si>
  <si>
    <t>Completed and attempted non-consensual sex</t>
  </si>
  <si>
    <t>Interview text: "Unwanted is was defined as including putting anything into your vagina [if female], anus or mouth, or making you do these things to them after you said or showed that you didn’t want to. It includes times when you were unable to consent, for example, youwere drunk or asleep, or you thought you would be hurt or punished if you refused”</t>
  </si>
  <si>
    <r>
      <t xml:space="preserve">Included non-institutionalized adult population (age </t>
    </r>
    <r>
      <rPr>
        <sz val="9"/>
        <rFont val="Calibri"/>
        <family val="2"/>
      </rPr>
      <t>≥</t>
    </r>
    <r>
      <rPr>
        <sz val="9"/>
        <rFont val="Calibri"/>
        <family val="2"/>
        <scheme val="minor"/>
      </rPr>
      <t>18 years) of 25 US states and territories (the sexual violence module was available for use at the discretion of
each participating BRFSS state/territory).</t>
    </r>
  </si>
  <si>
    <t>Excess alcohol</t>
  </si>
  <si>
    <t>Survey telephone interview question:
• &gt;2 drinks/day on average for men, &gt;1 drink/day on average for women or  5 drinks on one occasion in the past 30 days</t>
  </si>
  <si>
    <t>Previous 1 month</t>
  </si>
  <si>
    <t>Logistic regression for outcome controlling for SV, age, race/ethnicity, income, education, and chronic diseases. Results separately reported for women and men.</t>
  </si>
  <si>
    <t>Illicit drug use</t>
  </si>
  <si>
    <t>Molnar (2001)</t>
  </si>
  <si>
    <t>National Comorbidity Survey</t>
  </si>
  <si>
    <t>15 years</t>
  </si>
  <si>
    <t xml:space="preserve">• Women: 5% (SE: 0.4) of n=2,921 surveyed (unweighted) 
• Men: 0.6% (SE: 0.2) of n=2,945 surveyed (unweighted) </t>
  </si>
  <si>
    <t>Rape or molestation</t>
  </si>
  <si>
    <t>Rape defined as non-consensual sexual intercourse by threatening using some degree of force. Molestation defined as a person having non-consensual contact with respondent's genitals.</t>
  </si>
  <si>
    <t>Childhood</t>
  </si>
  <si>
    <t>&lt; 18 years</t>
  </si>
  <si>
    <t>The NCS used stratified, multistage area probability sampling to select subjects from the noninstitutionalized civilian population aged 15 to 54 years, plus students in group housing, in the 48 contiguous states.</t>
  </si>
  <si>
    <t>Drug problems (not further defined)</t>
  </si>
  <si>
    <t>Composite International Diagnostic Interview</t>
  </si>
  <si>
    <t>Discrete time-event survival models controlled for age cohort, race, divorced parents, parental psychopathology. Results separately reported for women and men, parental verbal and physical abuse, parental substance use problems and dependence, and the log odds of the outcome for each year at risk.</t>
  </si>
  <si>
    <t>Smoking</t>
  </si>
  <si>
    <t>Current smoking</t>
  </si>
  <si>
    <t>Current</t>
  </si>
  <si>
    <t>Logistic regression for outcome controlling for SV, age, race/ethnicity, income, education, and chronic diseases. Results separately reported for women and men</t>
  </si>
  <si>
    <t>Victim physical health</t>
  </si>
  <si>
    <t>Asthma</t>
  </si>
  <si>
    <t>Current asthma</t>
  </si>
  <si>
    <t>Survey telephone interivew question
• Diagnosis of asthma by a medical professional with current asthma</t>
  </si>
  <si>
    <t>Cervical cancer</t>
  </si>
  <si>
    <t>Coker (2009)</t>
  </si>
  <si>
    <t>State-based (Kentucky) convenience sample</t>
  </si>
  <si>
    <t>Kentucky Women’s Health Registry</t>
  </si>
  <si>
    <t>2006-2009</t>
  </si>
  <si>
    <t>Forced sexual experiences as an adult or during childhood</t>
  </si>
  <si>
    <t>• Intimate partner violence: "Has an intimate partner used force (like hitting, holding down, or using a weapon) to make you have sex?"
• Childhood sex abuse: "When you were a child, did any parent, stepparent, guardian or any other person make you have sex (any sex act, not just intercourse) by using force or by threatening to harm you or someone close to you?
• Forced sex by someone other than an intimate partner: "Has anyone other than an intimate partner or anyone else used force (like hitting, holding down, or using a weapon) to make you have sex?"</t>
  </si>
  <si>
    <t>Respondents with missing data on SV or control variables excluded.</t>
  </si>
  <si>
    <t>Cervical cancer diagnosis</t>
  </si>
  <si>
    <t>Survey telephone interivew question:
• Cervical cancer diagnosis</t>
  </si>
  <si>
    <t>Logistic regression for outcome controlling for sv, education, current marital status, lifetime illegal drug use, and pack-years of cigarette smoking.</t>
  </si>
  <si>
    <t>Joint conditions</t>
  </si>
  <si>
    <t>Interview text: "Unwanted is was defined as including putting anything into your vagina [if female], anus or mouth, or making you do these things to them after you said or showed that you didn’t want to. It includes times when you were unable to consent, for example, you were drunk or asleep, or you thought you would be hurt or punished if you refused”</t>
  </si>
  <si>
    <t>Joint condition diagnosis</t>
  </si>
  <si>
    <t>Survey telephone interivew question:
• Diagnosis of arthritis, rheumatoid arthritis, gout, lupus or fibromyalgia by a medical professional</t>
  </si>
  <si>
    <t>Sexually transmitted infections</t>
  </si>
  <si>
    <t>Hillis (2000)</t>
  </si>
  <si>
    <t>Large convenience sample</t>
  </si>
  <si>
    <t>One California health plan</t>
  </si>
  <si>
    <t>• Women: 1,233
• Men: 643</t>
  </si>
  <si>
    <t>• Women: 3,799
• Men: 4,363</t>
  </si>
  <si>
    <t>Childhood sexual abuse</t>
  </si>
  <si>
    <t>A sexual experience (including touching or fondling in a sexual way, or an attempt to have or completed sexual intercourse [oral, anal, or vaginal]) with an adult or someone at least 5 years older.</t>
  </si>
  <si>
    <t>Respondents included health plan members 25 years of age and older who were continuously enrolled from 1992 to 1995 who underwent a standardized biopsychosocial and medical examination at a primary care clinic. Respondents with incomplete information on race and education were excluded.</t>
  </si>
  <si>
    <t>Diagnosis of or treatment for sexual transmitted infection</t>
  </si>
  <si>
    <t>Survey telephone interivew question:
• "Have you ever been treated for or told you had any venereal disease?”</t>
  </si>
  <si>
    <t>Logistic regression for outcome controlling for SV, age, race/ethnicity. Results separately reported for women and men.</t>
  </si>
  <si>
    <t>Convicted perpetrators</t>
  </si>
  <si>
    <t>Criminal justice</t>
  </si>
  <si>
    <t>Calculated</t>
  </si>
  <si>
    <t>See criminal justice cost details</t>
  </si>
  <si>
    <t>Estimated proportion of rape perpetrators that are convicted</t>
  </si>
  <si>
    <t>Lost productivity</t>
  </si>
  <si>
    <t>Nonconsensual assault with force or threat of force and some type of sexual penetration of the victim's vagina, rectum, or mouth. Rape-related pregnancy assessment (n=34) included only female victims that expereinced completed penetration rape.</t>
  </si>
  <si>
    <t>Pregnancy resulting from completed rape.</t>
  </si>
  <si>
    <t>Unweighted descriptive analysis.
 - Calculated probability of rape-related pregnancy from reference study data for the present economic model: n=20 rape-related pregnancies reported among n=413 victims, or 4.8%, multiplied by the proportion of female victims that expereinced completed penetration rape among all victims of attempted and completed rape reported in NISVS (2011) ((13826000/23305000), or 59%. This result is the estimated marginal probability of rape-related pregnancy among female victims of completed and attempted rape. The estiamte is constructed in this way (instead of, for example, the probability of rape-related pregnancy only among female victims with completed rape), for consistency with other estimates in the model.
 - The marginal probability reported for each prengnacy outcome (i.e., medical abortion) is the estimated marginal probability of rape-related pregnancy among female victims of completed and attempted rape multiplied by the probability of each pregnancy outcome reported in the reference study (i.e., 50% of rape-related pregnancies in that study resulted in medically-assisted abortion).</t>
  </si>
  <si>
    <t>Adoption following rape-related pregnancy.</t>
  </si>
  <si>
    <t>Medical abortion following rape-related pregnancy.</t>
  </si>
  <si>
    <t>Spontaneous abortion following rape-related pregnancy.</t>
  </si>
  <si>
    <t>Proportion of intimate partner rape victims that lost paid work or household chore days as a result of their most recent victimization.</t>
  </si>
  <si>
    <t xml:space="preserve">Survey-weighted descriptive analysis.
 - Proportion of women reporting lost work days (i.e., 21.5%) and lost household chore days (i.e., 13.5%) was mathematically combined with the number of estimated lost productive days in each category to estimate the total average number of combined lost work days. That number of days (i.e., 3.6 days) is included in the "Costs" estimates. This approach was taken to combine this estimate with available data on the daily production value of the US population (i.e., including both paid and unpaid work). </t>
  </si>
  <si>
    <t>Reference study results and calculations</t>
  </si>
  <si>
    <t>Reference study details</t>
  </si>
  <si>
    <t>Unadjusted prevalence</t>
  </si>
  <si>
    <t>Odds ratio: SV versus non-SV</t>
  </si>
  <si>
    <t>Odds ratio: SV versus non-S</t>
  </si>
  <si>
    <t>Analysis from reference study and modelling calculations</t>
  </si>
  <si>
    <t>US DOJ (2015); unpublished data</t>
  </si>
  <si>
    <t>US DOJ (2015)</t>
  </si>
  <si>
    <t>Victim fatality</t>
  </si>
  <si>
    <t>Medical</t>
  </si>
  <si>
    <t>FBI 2013 (2011 data)</t>
  </si>
  <si>
    <t>National comprehensive data</t>
  </si>
  <si>
    <t>Uniform Crime Reports</t>
  </si>
  <si>
    <t>16 murders associated with rape crimes</t>
  </si>
  <si>
    <t>n=12795 total muders in 2011 (data reported in 2013 FBI Uniform Crime Reports)</t>
  </si>
  <si>
    <t>Rape figures in this data are an aggregate total of the data submitted using both the revised and legacy UCR definitions. But not all agencies report murder circumstances (i.e., rape).
 - In 2011, an estimated 14,612 persons were murdered in the United States.  
 - Among n=12,795 murders for which circumstances were reported, n=16 (or, 0.125%) involved rape.
 - 0.125% * n=14,612 total muders = an estimated n=18 murders associated with rape nationwide.</t>
  </si>
  <si>
    <t>Annual</t>
  </si>
  <si>
    <t>Total number of murders associated with rape</t>
  </si>
  <si>
    <t xml:space="preserve">Supplementary Homicide Data—The Uniform Crime Reports (UCR) Program’s supplementary homicide data provide information regarding the age, sex, and race of the murder victim and the offender; the type of weapon used; the relationship of the victim to the offender; and the circumstance surrounding the incident.  Law enforcement agencies are asked—but not required—to provide complete supplementary homicide data for each murder they report to the UCR Program.  </t>
  </si>
  <si>
    <t>Agency-reported</t>
  </si>
  <si>
    <t>Previous 12 months</t>
  </si>
  <si>
    <t>Victim lost productivity (nonfatal rape outcome)</t>
  </si>
  <si>
    <t>Notes. CSA/ASA Child/adolescent sexual assault; NA Not applicable/not calculable from reported data in reference study; NR Not reported; SE Standard error; SV Sexual violence; UCR Uniform Crime Reporting.</t>
  </si>
  <si>
    <t xml:space="preserve"> </t>
  </si>
  <si>
    <t>Nonfatal suicide attempt</t>
  </si>
  <si>
    <t>• Total victimizations, survey-weighted: 216,570
• Victimizations with physical injuries treated in hospital (not admitted), survey-weighted: 26,140</t>
  </si>
  <si>
    <t>• Total victimizations, survey-weighted: 216,570
• Victimizations with physical injuries treated in hospital (admitted), survey-weighted: 2,122 (unstable estimate; based on 10 or fewer sample cases, or coefficient of variation is greater than 50%).</t>
  </si>
  <si>
    <t>Appendix Table 1: Details of model inputs: health and other outcomes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</si>
</sst>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000%"/>
  </numFmts>
  <fonts count="1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9"/>
      <name val="Calibri"/>
      <family val="2"/>
      <scheme val="minor"/>
    </font>
    <font>
      <sz val="9"/>
      <color rgb="FFFF0000"/>
      <name val="Calibri"/>
      <family val="2"/>
      <scheme val="minor"/>
    </font>
    <font>
      <b/>
      <sz val="9"/>
      <name val="Calibri"/>
      <family val="2"/>
      <scheme val="minor"/>
    </font>
    <font>
      <sz val="9"/>
      <color theme="1"/>
      <name val="Calibri"/>
      <family val="2"/>
      <scheme val="minor"/>
    </font>
    <font>
      <b/>
      <u/>
      <sz val="9"/>
      <name val="Calibri"/>
      <family val="2"/>
      <scheme val="minor"/>
    </font>
    <font>
      <sz val="9"/>
      <name val="Calibri"/>
      <family val="2"/>
    </font>
    <font>
      <u/>
      <sz val="9"/>
      <name val="Calibri"/>
      <family val="2"/>
      <scheme val="minor"/>
    </font>
    <font>
      <sz val="9"/>
      <color indexed="81"/>
      <name val="Tahoma"/>
      <family val="2"/>
    </font>
    <font>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2" fillId="2" borderId="0" xfId="0" applyFont="1" applyFill="1" applyBorder="1" applyAlignment="1">
      <alignment horizontal="left"/>
    </xf>
    <xf numFmtId="0" fontId="3" fillId="2" borderId="0" xfId="0" applyFont="1" applyFill="1" applyBorder="1" applyAlignment="1">
      <alignment horizontal="left"/>
    </xf>
    <xf numFmtId="0" fontId="4" fillId="2" borderId="0" xfId="0" applyFont="1" applyFill="1" applyBorder="1" applyAlignment="1">
      <alignment horizontal="center"/>
    </xf>
    <xf numFmtId="0" fontId="3" fillId="2" borderId="0" xfId="0" applyFont="1" applyFill="1" applyBorder="1" applyAlignment="1">
      <alignment horizontal="center"/>
    </xf>
    <xf numFmtId="0" fontId="4" fillId="2" borderId="0" xfId="0" applyFont="1" applyFill="1" applyBorder="1" applyAlignment="1"/>
    <xf numFmtId="0" fontId="5" fillId="2" borderId="0" xfId="0" applyFont="1" applyFill="1" applyBorder="1" applyAlignment="1">
      <alignment horizontal="right"/>
    </xf>
    <xf numFmtId="0" fontId="5" fillId="2" borderId="0" xfId="0" applyFont="1" applyFill="1" applyBorder="1" applyAlignment="1">
      <alignment horizontal="center" wrapText="1"/>
    </xf>
    <xf numFmtId="0" fontId="5" fillId="2" borderId="0" xfId="0" applyFont="1" applyFill="1" applyBorder="1" applyAlignment="1">
      <alignment horizontal="center"/>
    </xf>
    <xf numFmtId="0" fontId="6" fillId="2" borderId="1" xfId="0" applyFont="1" applyFill="1" applyBorder="1" applyAlignment="1">
      <alignment vertical="center"/>
    </xf>
    <xf numFmtId="0" fontId="3" fillId="2" borderId="3"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left" vertical="center"/>
    </xf>
    <xf numFmtId="0" fontId="6" fillId="2" borderId="5" xfId="0" applyFont="1" applyFill="1" applyBorder="1" applyAlignment="1">
      <alignment vertical="center"/>
    </xf>
    <xf numFmtId="0" fontId="4" fillId="2" borderId="5"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 fillId="2" borderId="12" xfId="0" applyFont="1" applyFill="1" applyBorder="1" applyAlignment="1">
      <alignment horizontal="left" wrapText="1"/>
    </xf>
    <xf numFmtId="0" fontId="4" fillId="2" borderId="14" xfId="0" applyFont="1" applyFill="1" applyBorder="1" applyAlignment="1">
      <alignment horizontal="center" vertical="center"/>
    </xf>
    <xf numFmtId="0" fontId="4" fillId="3" borderId="15" xfId="0" applyFont="1" applyFill="1" applyBorder="1" applyAlignment="1">
      <alignment horizontal="center" vertical="center" wrapText="1"/>
    </xf>
    <xf numFmtId="0" fontId="8" fillId="2" borderId="5" xfId="0" applyFont="1" applyFill="1" applyBorder="1" applyAlignment="1">
      <alignment horizontal="left"/>
    </xf>
    <xf numFmtId="164" fontId="4" fillId="2" borderId="10" xfId="2" applyNumberFormat="1" applyFont="1" applyFill="1" applyBorder="1" applyAlignment="1">
      <alignment horizontal="center" wrapText="1"/>
    </xf>
    <xf numFmtId="164" fontId="4" fillId="2" borderId="0" xfId="2" applyNumberFormat="1" applyFont="1" applyFill="1" applyBorder="1" applyAlignment="1">
      <alignment horizontal="center" wrapText="1"/>
    </xf>
    <xf numFmtId="0" fontId="4" fillId="2" borderId="11" xfId="0" applyFont="1" applyFill="1" applyBorder="1" applyAlignment="1">
      <alignment horizontal="center"/>
    </xf>
    <xf numFmtId="0" fontId="4" fillId="3" borderId="0" xfId="0" applyFont="1" applyFill="1" applyBorder="1" applyAlignment="1">
      <alignment horizontal="center" vertical="center" wrapText="1"/>
    </xf>
    <xf numFmtId="164" fontId="4" fillId="3" borderId="0" xfId="2" applyNumberFormat="1" applyFont="1" applyFill="1" applyBorder="1" applyAlignment="1">
      <alignment horizontal="center" vertical="center" wrapText="1"/>
    </xf>
    <xf numFmtId="164" fontId="4" fillId="3" borderId="16" xfId="2"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1" xfId="0" applyFont="1" applyFill="1" applyBorder="1" applyAlignment="1">
      <alignment horizontal="left" vertical="center" wrapText="1"/>
    </xf>
    <xf numFmtId="0" fontId="7" fillId="2" borderId="5" xfId="0" applyFont="1" applyFill="1" applyBorder="1" applyAlignment="1">
      <alignment horizontal="left" indent="1"/>
    </xf>
    <xf numFmtId="164" fontId="4" fillId="2" borderId="11" xfId="2" applyNumberFormat="1" applyFont="1" applyFill="1" applyBorder="1" applyAlignment="1">
      <alignment horizontal="center"/>
    </xf>
    <xf numFmtId="0" fontId="4" fillId="3" borderId="0" xfId="0" applyFont="1" applyFill="1" applyBorder="1" applyAlignment="1">
      <alignment horizontal="center"/>
    </xf>
    <xf numFmtId="164" fontId="4" fillId="3" borderId="0" xfId="2" applyNumberFormat="1" applyFont="1" applyFill="1" applyBorder="1" applyAlignment="1">
      <alignment horizontal="center"/>
    </xf>
    <xf numFmtId="164" fontId="4" fillId="3" borderId="16" xfId="2" applyNumberFormat="1" applyFont="1" applyFill="1" applyBorder="1" applyAlignment="1">
      <alignment horizontal="center" vertical="center"/>
    </xf>
    <xf numFmtId="0" fontId="4" fillId="2" borderId="0" xfId="0" applyFont="1" applyFill="1" applyBorder="1" applyAlignment="1">
      <alignment horizontal="left"/>
    </xf>
    <xf numFmtId="0" fontId="4" fillId="2" borderId="10" xfId="0" applyFont="1" applyFill="1" applyBorder="1" applyAlignment="1">
      <alignment horizontal="center" vertical="center"/>
    </xf>
    <xf numFmtId="0" fontId="9" fillId="2" borderId="0" xfId="0" applyFont="1" applyFill="1" applyBorder="1" applyAlignment="1">
      <alignment horizontal="center" vertical="center"/>
    </xf>
    <xf numFmtId="3" fontId="4" fillId="2" borderId="0" xfId="0" applyNumberFormat="1" applyFont="1" applyFill="1" applyBorder="1" applyAlignment="1">
      <alignment horizontal="center" wrapText="1"/>
    </xf>
    <xf numFmtId="3" fontId="4" fillId="2" borderId="11" xfId="0" applyNumberFormat="1" applyFont="1" applyFill="1" applyBorder="1" applyAlignment="1">
      <alignment horizontal="center"/>
    </xf>
    <xf numFmtId="0" fontId="4" fillId="2" borderId="10" xfId="0" applyFont="1" applyFill="1" applyBorder="1" applyAlignment="1"/>
    <xf numFmtId="0" fontId="4" fillId="2" borderId="11" xfId="0" applyFont="1" applyFill="1" applyBorder="1" applyAlignment="1">
      <alignment vertical="center"/>
    </xf>
    <xf numFmtId="0" fontId="4" fillId="2" borderId="0" xfId="0" applyFont="1" applyFill="1" applyBorder="1" applyAlignment="1">
      <alignment horizontal="left" wrapText="1"/>
    </xf>
    <xf numFmtId="0" fontId="4" fillId="2" borderId="11" xfId="0" applyFont="1" applyFill="1" applyBorder="1" applyAlignment="1">
      <alignment horizontal="left" vertical="center"/>
    </xf>
    <xf numFmtId="0" fontId="10" fillId="2" borderId="5" xfId="0" applyFont="1" applyFill="1" applyBorder="1" applyAlignment="1">
      <alignment horizontal="left" indent="1"/>
    </xf>
    <xf numFmtId="0" fontId="4" fillId="2" borderId="5" xfId="0" applyFont="1" applyFill="1" applyBorder="1" applyAlignment="1">
      <alignment horizontal="left" indent="2"/>
    </xf>
    <xf numFmtId="164" fontId="4" fillId="2" borderId="10" xfId="2" applyNumberFormat="1" applyFont="1" applyFill="1" applyBorder="1" applyAlignment="1">
      <alignment horizontal="center" vertical="center"/>
    </xf>
    <xf numFmtId="164" fontId="4" fillId="2" borderId="0" xfId="2" applyNumberFormat="1" applyFont="1" applyFill="1" applyBorder="1" applyAlignment="1">
      <alignment horizontal="center"/>
    </xf>
    <xf numFmtId="164" fontId="4" fillId="2" borderId="0" xfId="2"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3" borderId="0" xfId="0" applyFont="1" applyFill="1" applyBorder="1" applyAlignment="1">
      <alignment horizontal="center" vertical="center"/>
    </xf>
    <xf numFmtId="164" fontId="4" fillId="3" borderId="0" xfId="2" applyNumberFormat="1" applyFont="1" applyFill="1" applyBorder="1" applyAlignment="1">
      <alignment horizontal="center" vertical="center"/>
    </xf>
    <xf numFmtId="0" fontId="4" fillId="2" borderId="0" xfId="0" applyFont="1" applyFill="1" applyBorder="1" applyAlignment="1">
      <alignment vertical="center"/>
    </xf>
    <xf numFmtId="9" fontId="4" fillId="2" borderId="0" xfId="2" applyFont="1" applyFill="1" applyBorder="1" applyAlignment="1">
      <alignment horizontal="center"/>
    </xf>
    <xf numFmtId="164" fontId="4" fillId="2" borderId="11" xfId="2" applyNumberFormat="1" applyFont="1" applyFill="1" applyBorder="1" applyAlignment="1">
      <alignment horizontal="center" wrapText="1"/>
    </xf>
    <xf numFmtId="3" fontId="4" fillId="2" borderId="0" xfId="0" applyNumberFormat="1" applyFont="1" applyFill="1" applyBorder="1" applyAlignment="1">
      <alignment horizontal="center"/>
    </xf>
    <xf numFmtId="0" fontId="4" fillId="2" borderId="0" xfId="0" applyFont="1" applyFill="1" applyBorder="1" applyAlignment="1">
      <alignment wrapText="1"/>
    </xf>
    <xf numFmtId="164" fontId="4" fillId="2" borderId="10" xfId="2" applyNumberFormat="1" applyFont="1" applyFill="1" applyBorder="1" applyAlignment="1">
      <alignment horizontal="center"/>
    </xf>
    <xf numFmtId="164" fontId="4" fillId="3" borderId="16" xfId="2"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11" xfId="0" applyFont="1" applyFill="1" applyBorder="1" applyAlignment="1"/>
    <xf numFmtId="0" fontId="4" fillId="0" borderId="0" xfId="0" applyFont="1" applyFill="1" applyBorder="1" applyAlignment="1">
      <alignment horizontal="left" wrapText="1"/>
    </xf>
    <xf numFmtId="0" fontId="8" fillId="2" borderId="5" xfId="0" applyFont="1" applyFill="1" applyBorder="1" applyAlignment="1"/>
    <xf numFmtId="165" fontId="4" fillId="2" borderId="10" xfId="1" applyNumberFormat="1" applyFont="1" applyFill="1" applyBorder="1" applyAlignment="1">
      <alignment horizontal="center"/>
    </xf>
    <xf numFmtId="165" fontId="4" fillId="2" borderId="0" xfId="1" applyNumberFormat="1" applyFont="1" applyFill="1" applyBorder="1" applyAlignment="1">
      <alignment horizontal="center"/>
    </xf>
    <xf numFmtId="0" fontId="4" fillId="2" borderId="10" xfId="0" applyFont="1" applyFill="1" applyBorder="1" applyAlignment="1">
      <alignment horizontal="center"/>
    </xf>
    <xf numFmtId="0" fontId="4" fillId="2" borderId="10" xfId="0" applyFont="1" applyFill="1" applyBorder="1" applyAlignment="1">
      <alignment horizontal="left"/>
    </xf>
    <xf numFmtId="0" fontId="4" fillId="2" borderId="11" xfId="0" applyFont="1" applyFill="1" applyBorder="1" applyAlignment="1"/>
    <xf numFmtId="0" fontId="4" fillId="2" borderId="11" xfId="0" applyFont="1" applyFill="1" applyBorder="1" applyAlignment="1">
      <alignment horizontal="left"/>
    </xf>
    <xf numFmtId="2" fontId="7" fillId="2" borderId="0" xfId="0" applyNumberFormat="1" applyFont="1" applyFill="1" applyBorder="1" applyAlignment="1">
      <alignment horizontal="center"/>
    </xf>
    <xf numFmtId="2" fontId="7" fillId="2" borderId="11" xfId="0" applyNumberFormat="1" applyFont="1" applyFill="1" applyBorder="1" applyAlignment="1">
      <alignment horizontal="center"/>
    </xf>
    <xf numFmtId="2" fontId="7" fillId="3" borderId="0" xfId="0" applyNumberFormat="1" applyFont="1" applyFill="1" applyBorder="1" applyAlignment="1">
      <alignment horizontal="center"/>
    </xf>
    <xf numFmtId="164" fontId="7" fillId="3" borderId="0" xfId="2" applyNumberFormat="1" applyFont="1" applyFill="1" applyBorder="1" applyAlignment="1">
      <alignment horizontal="center"/>
    </xf>
    <xf numFmtId="164" fontId="7" fillId="3" borderId="16" xfId="2" applyNumberFormat="1" applyFont="1" applyFill="1" applyBorder="1" applyAlignment="1">
      <alignment horizontal="center"/>
    </xf>
    <xf numFmtId="165" fontId="4" fillId="2" borderId="11" xfId="1" applyNumberFormat="1" applyFont="1" applyFill="1" applyBorder="1" applyAlignment="1">
      <alignment horizontal="center"/>
    </xf>
    <xf numFmtId="0" fontId="7" fillId="2" borderId="0" xfId="0" applyFont="1" applyFill="1" applyBorder="1" applyAlignment="1">
      <alignment horizontal="left"/>
    </xf>
    <xf numFmtId="0" fontId="4" fillId="2" borderId="11" xfId="0" applyFont="1" applyFill="1" applyBorder="1" applyAlignment="1">
      <alignment horizontal="left" wrapText="1"/>
    </xf>
    <xf numFmtId="0" fontId="4" fillId="2" borderId="10" xfId="0" applyFont="1" applyFill="1" applyBorder="1" applyAlignment="1">
      <alignment vertical="center"/>
    </xf>
    <xf numFmtId="2" fontId="4" fillId="2" borderId="0"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7" fillId="2" borderId="10" xfId="0" applyFont="1" applyFill="1" applyBorder="1" applyAlignment="1">
      <alignment horizontal="center"/>
    </xf>
    <xf numFmtId="0" fontId="7" fillId="2" borderId="0" xfId="0" applyFont="1" applyFill="1" applyBorder="1" applyAlignment="1">
      <alignment horizontal="center"/>
    </xf>
    <xf numFmtId="0" fontId="4" fillId="2" borderId="11" xfId="0" applyFont="1" applyFill="1" applyBorder="1" applyAlignment="1">
      <alignment vertical="center" wrapText="1"/>
    </xf>
    <xf numFmtId="2" fontId="4" fillId="2" borderId="0" xfId="0" applyNumberFormat="1" applyFont="1" applyFill="1" applyBorder="1" applyAlignment="1">
      <alignment horizontal="center"/>
    </xf>
    <xf numFmtId="0" fontId="4" fillId="2" borderId="0" xfId="0" applyFont="1" applyFill="1" applyBorder="1" applyAlignment="1">
      <alignment horizontal="center" wrapText="1"/>
    </xf>
    <xf numFmtId="165" fontId="4" fillId="2" borderId="0" xfId="1" applyNumberFormat="1" applyFont="1" applyFill="1" applyBorder="1" applyAlignment="1">
      <alignment horizontal="center" wrapText="1"/>
    </xf>
    <xf numFmtId="165" fontId="4" fillId="2" borderId="11" xfId="1" applyNumberFormat="1" applyFont="1" applyFill="1" applyBorder="1" applyAlignment="1">
      <alignment horizontal="center" wrapText="1"/>
    </xf>
    <xf numFmtId="0" fontId="4" fillId="2" borderId="12" xfId="0" applyFont="1" applyFill="1" applyBorder="1" applyAlignment="1">
      <alignment horizontal="left" indent="2"/>
    </xf>
    <xf numFmtId="165" fontId="4" fillId="2" borderId="13" xfId="1" applyNumberFormat="1" applyFont="1" applyFill="1" applyBorder="1" applyAlignment="1">
      <alignment horizontal="center"/>
    </xf>
    <xf numFmtId="165" fontId="4" fillId="2" borderId="8" xfId="1" applyNumberFormat="1" applyFont="1" applyFill="1" applyBorder="1" applyAlignment="1">
      <alignment horizontal="center"/>
    </xf>
    <xf numFmtId="164" fontId="4" fillId="2" borderId="8" xfId="2" applyNumberFormat="1"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3" borderId="8" xfId="0" applyFont="1" applyFill="1" applyBorder="1" applyAlignment="1">
      <alignment horizontal="center"/>
    </xf>
    <xf numFmtId="164" fontId="4" fillId="3" borderId="8" xfId="2" applyNumberFormat="1" applyFont="1" applyFill="1" applyBorder="1" applyAlignment="1">
      <alignment horizontal="center"/>
    </xf>
    <xf numFmtId="164" fontId="4" fillId="3" borderId="17" xfId="2" applyNumberFormat="1" applyFont="1" applyFill="1" applyBorder="1" applyAlignment="1">
      <alignment horizontal="center"/>
    </xf>
    <xf numFmtId="0" fontId="4" fillId="2" borderId="8" xfId="0" applyFont="1" applyFill="1" applyBorder="1" applyAlignment="1">
      <alignment horizontal="left"/>
    </xf>
    <xf numFmtId="0" fontId="4" fillId="2" borderId="13" xfId="0" applyFont="1" applyFill="1" applyBorder="1" applyAlignment="1">
      <alignment horizontal="center"/>
    </xf>
    <xf numFmtId="10" fontId="4" fillId="2" borderId="0" xfId="2" applyNumberFormat="1" applyFont="1" applyFill="1" applyBorder="1" applyAlignment="1">
      <alignment horizontal="center"/>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0" xfId="0" applyFont="1" applyFill="1" applyBorder="1" applyAlignment="1">
      <alignment horizontal="left" indent="1"/>
    </xf>
    <xf numFmtId="0" fontId="4" fillId="2" borderId="10" xfId="0" applyFont="1" applyFill="1" applyBorder="1" applyAlignment="1">
      <alignment horizontal="left" indent="4"/>
    </xf>
    <xf numFmtId="166" fontId="4" fillId="2" borderId="0" xfId="2" applyNumberFormat="1"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2"/>
  <sheetViews>
    <sheetView tabSelected="1" workbookViewId="0">
      <pane xSplit="1" ySplit="7" topLeftCell="B8" activePane="bottomRight" state="frozen"/>
      <selection pane="topRight" activeCell="B1" sqref="B1"/>
      <selection pane="bottomLeft" activeCell="A8" sqref="A8"/>
      <selection pane="bottomRight" activeCell="A2" sqref="A2"/>
    </sheetView>
  </sheetViews>
  <sheetFormatPr defaultRowHeight="12" x14ac:dyDescent="0.2"/>
  <cols>
    <col min="1" max="1" width="33.7109375" style="5" customWidth="1"/>
    <col min="2" max="30" width="10.7109375" style="3" customWidth="1"/>
    <col min="31" max="33" width="10.7109375" style="5" customWidth="1"/>
    <col min="34" max="35" width="10.7109375" style="3" customWidth="1"/>
    <col min="36" max="41" width="10.7109375" style="5" customWidth="1"/>
    <col min="42" max="16384" width="9.140625" style="5"/>
  </cols>
  <sheetData>
    <row r="1" spans="1:46" x14ac:dyDescent="0.2">
      <c r="AE1" s="3"/>
      <c r="AF1" s="3"/>
      <c r="AH1" s="5"/>
      <c r="AI1" s="5"/>
      <c r="AJ1" s="3"/>
      <c r="AK1" s="3"/>
    </row>
    <row r="2" spans="1:46" ht="18.75" x14ac:dyDescent="0.3">
      <c r="A2" s="1" t="s">
        <v>219</v>
      </c>
      <c r="B2" s="2"/>
      <c r="C2" s="2"/>
      <c r="D2" s="2"/>
      <c r="E2" s="2"/>
      <c r="F2" s="2"/>
      <c r="G2" s="2"/>
      <c r="H2" s="2"/>
      <c r="I2" s="2"/>
      <c r="J2" s="2"/>
      <c r="K2" s="2"/>
      <c r="M2" s="2"/>
      <c r="N2" s="2"/>
      <c r="O2" s="2"/>
      <c r="P2" s="2"/>
      <c r="Q2" s="2"/>
      <c r="R2" s="2"/>
      <c r="S2" s="2"/>
      <c r="T2" s="2"/>
      <c r="U2" s="2"/>
      <c r="V2" s="2"/>
      <c r="W2" s="2"/>
      <c r="X2" s="2"/>
      <c r="Y2" s="2"/>
      <c r="Z2" s="2"/>
      <c r="AA2" s="4"/>
      <c r="AB2" s="4"/>
      <c r="AC2" s="4"/>
      <c r="AD2" s="4"/>
      <c r="AE2" s="4"/>
      <c r="AF2" s="4"/>
      <c r="AG2" s="4"/>
      <c r="AH2" s="2"/>
      <c r="AI2" s="2"/>
      <c r="AJ2" s="2"/>
      <c r="AK2" s="4"/>
      <c r="AL2" s="4"/>
      <c r="AM2" s="2"/>
      <c r="AN2" s="2"/>
      <c r="AO2" s="2"/>
      <c r="AP2" s="2"/>
      <c r="AQ2" s="2"/>
      <c r="AR2" s="2"/>
    </row>
    <row r="3" spans="1:46" x14ac:dyDescent="0.2">
      <c r="A3" s="6"/>
      <c r="B3" s="7"/>
      <c r="C3" s="7"/>
      <c r="D3" s="7"/>
      <c r="E3" s="7"/>
      <c r="F3" s="7"/>
      <c r="G3" s="7"/>
      <c r="H3" s="7"/>
      <c r="I3" s="7"/>
      <c r="J3" s="8"/>
      <c r="K3" s="8"/>
      <c r="L3" s="8"/>
      <c r="M3" s="7"/>
      <c r="N3" s="7"/>
      <c r="O3" s="7"/>
      <c r="P3" s="7"/>
      <c r="Q3" s="7"/>
      <c r="R3" s="7"/>
      <c r="S3" s="7"/>
      <c r="T3" s="7"/>
      <c r="U3" s="8"/>
      <c r="V3" s="8"/>
      <c r="W3" s="8"/>
      <c r="X3" s="7"/>
      <c r="Y3" s="7"/>
      <c r="Z3" s="7"/>
      <c r="AA3" s="7"/>
      <c r="AB3" s="7"/>
      <c r="AC3" s="7"/>
      <c r="AD3" s="7"/>
      <c r="AE3" s="7"/>
      <c r="AF3" s="7"/>
      <c r="AG3" s="7"/>
      <c r="AH3" s="7"/>
      <c r="AI3" s="7"/>
      <c r="AJ3" s="7"/>
      <c r="AK3" s="7"/>
      <c r="AL3" s="7"/>
      <c r="AM3" s="7"/>
      <c r="AN3" s="7"/>
      <c r="AO3" s="7"/>
      <c r="AP3" s="7"/>
      <c r="AQ3" s="7"/>
      <c r="AR3" s="7"/>
    </row>
    <row r="4" spans="1:46" ht="16.5" customHeight="1" x14ac:dyDescent="0.25">
      <c r="A4" s="9"/>
      <c r="B4" s="133" t="s">
        <v>192</v>
      </c>
      <c r="C4" s="134"/>
      <c r="D4" s="134"/>
      <c r="E4" s="134"/>
      <c r="F4" s="134"/>
      <c r="G4" s="134"/>
      <c r="H4" s="134"/>
      <c r="I4" s="134"/>
      <c r="J4" s="134"/>
      <c r="K4" s="134"/>
      <c r="L4" s="134"/>
      <c r="M4" s="134"/>
      <c r="N4" s="134"/>
      <c r="O4" s="134"/>
      <c r="P4" s="134"/>
      <c r="Q4" s="134"/>
      <c r="R4" s="134"/>
      <c r="S4" s="134"/>
      <c r="T4" s="134"/>
      <c r="U4" s="134"/>
      <c r="V4" s="134"/>
      <c r="W4" s="135"/>
      <c r="X4" s="10" t="s">
        <v>193</v>
      </c>
      <c r="Y4" s="10"/>
      <c r="Z4" s="10"/>
      <c r="AA4" s="10"/>
      <c r="AB4" s="10"/>
      <c r="AC4" s="11"/>
      <c r="AD4" s="11"/>
      <c r="AE4" s="11"/>
      <c r="AF4" s="10"/>
      <c r="AG4" s="11"/>
      <c r="AH4" s="11"/>
      <c r="AI4" s="10"/>
      <c r="AJ4" s="10"/>
      <c r="AK4" s="10"/>
      <c r="AL4" s="11"/>
      <c r="AM4" s="11"/>
      <c r="AN4" s="10"/>
      <c r="AO4" s="10"/>
      <c r="AP4" s="10"/>
      <c r="AQ4" s="10"/>
      <c r="AR4" s="10"/>
      <c r="AS4" s="12"/>
    </row>
    <row r="5" spans="1:46" ht="16.5" customHeight="1" thickBot="1" x14ac:dyDescent="0.3">
      <c r="A5" s="13"/>
      <c r="B5" s="136" t="s">
        <v>0</v>
      </c>
      <c r="C5" s="137"/>
      <c r="D5" s="137"/>
      <c r="E5" s="137"/>
      <c r="F5" s="137"/>
      <c r="G5" s="137"/>
      <c r="H5" s="137"/>
      <c r="I5" s="137"/>
      <c r="J5" s="137"/>
      <c r="K5" s="137"/>
      <c r="L5" s="138"/>
      <c r="M5" s="136" t="s">
        <v>1</v>
      </c>
      <c r="N5" s="137"/>
      <c r="O5" s="137"/>
      <c r="P5" s="137"/>
      <c r="Q5" s="137"/>
      <c r="R5" s="137"/>
      <c r="S5" s="137"/>
      <c r="T5" s="137"/>
      <c r="U5" s="137"/>
      <c r="V5" s="137"/>
      <c r="W5" s="139"/>
      <c r="X5" s="140" t="s">
        <v>2</v>
      </c>
      <c r="Y5" s="115" t="s">
        <v>3</v>
      </c>
      <c r="Z5" s="116"/>
      <c r="AA5" s="116"/>
      <c r="AB5" s="116"/>
      <c r="AC5" s="116"/>
      <c r="AD5" s="116"/>
      <c r="AE5" s="116"/>
      <c r="AF5" s="116"/>
      <c r="AG5" s="116"/>
      <c r="AH5" s="117"/>
      <c r="AI5" s="115" t="s">
        <v>4</v>
      </c>
      <c r="AJ5" s="116"/>
      <c r="AK5" s="116"/>
      <c r="AL5" s="116"/>
      <c r="AM5" s="116"/>
      <c r="AN5" s="117"/>
      <c r="AO5" s="118" t="s">
        <v>5</v>
      </c>
      <c r="AP5" s="119"/>
      <c r="AQ5" s="119"/>
      <c r="AR5" s="119"/>
      <c r="AS5" s="120"/>
    </row>
    <row r="6" spans="1:46" s="17" customFormat="1" ht="48" customHeight="1" x14ac:dyDescent="0.25">
      <c r="A6" s="14"/>
      <c r="B6" s="141" t="s">
        <v>194</v>
      </c>
      <c r="C6" s="142"/>
      <c r="D6" s="142"/>
      <c r="E6" s="143"/>
      <c r="F6" s="142" t="s">
        <v>195</v>
      </c>
      <c r="G6" s="142"/>
      <c r="H6" s="142"/>
      <c r="I6" s="143"/>
      <c r="J6" s="15" t="s">
        <v>6</v>
      </c>
      <c r="K6" s="15" t="s">
        <v>7</v>
      </c>
      <c r="L6" s="16" t="s">
        <v>8</v>
      </c>
      <c r="M6" s="142" t="s">
        <v>194</v>
      </c>
      <c r="N6" s="142"/>
      <c r="O6" s="142"/>
      <c r="P6" s="143"/>
      <c r="Q6" s="142" t="s">
        <v>196</v>
      </c>
      <c r="R6" s="142"/>
      <c r="S6" s="142"/>
      <c r="T6" s="143"/>
      <c r="U6" s="15" t="s">
        <v>6</v>
      </c>
      <c r="V6" s="15" t="s">
        <v>7</v>
      </c>
      <c r="W6" s="16" t="s">
        <v>8</v>
      </c>
      <c r="X6" s="127"/>
      <c r="Y6" s="123" t="s">
        <v>9</v>
      </c>
      <c r="Z6" s="125" t="s">
        <v>10</v>
      </c>
      <c r="AA6" s="127" t="s">
        <v>11</v>
      </c>
      <c r="AB6" s="127" t="s">
        <v>12</v>
      </c>
      <c r="AC6" s="127" t="s">
        <v>13</v>
      </c>
      <c r="AD6" s="127" t="s">
        <v>14</v>
      </c>
      <c r="AE6" s="127" t="s">
        <v>15</v>
      </c>
      <c r="AF6" s="127" t="s">
        <v>16</v>
      </c>
      <c r="AG6" s="127" t="s">
        <v>17</v>
      </c>
      <c r="AH6" s="121" t="s">
        <v>18</v>
      </c>
      <c r="AI6" s="129" t="s">
        <v>19</v>
      </c>
      <c r="AJ6" s="131" t="s">
        <v>20</v>
      </c>
      <c r="AK6" s="127" t="s">
        <v>21</v>
      </c>
      <c r="AL6" s="127" t="s">
        <v>22</v>
      </c>
      <c r="AM6" s="127" t="s">
        <v>23</v>
      </c>
      <c r="AN6" s="121" t="s">
        <v>24</v>
      </c>
      <c r="AO6" s="127" t="s">
        <v>25</v>
      </c>
      <c r="AP6" s="127" t="s">
        <v>26</v>
      </c>
      <c r="AQ6" s="127" t="s">
        <v>27</v>
      </c>
      <c r="AR6" s="127" t="s">
        <v>21</v>
      </c>
      <c r="AS6" s="121" t="s">
        <v>197</v>
      </c>
    </row>
    <row r="7" spans="1:46" ht="24" x14ac:dyDescent="0.25">
      <c r="A7" s="18" t="s">
        <v>5</v>
      </c>
      <c r="B7" s="102" t="s">
        <v>28</v>
      </c>
      <c r="C7" s="106" t="s">
        <v>29</v>
      </c>
      <c r="D7" s="106" t="s">
        <v>30</v>
      </c>
      <c r="E7" s="19" t="s">
        <v>29</v>
      </c>
      <c r="F7" s="106" t="s">
        <v>31</v>
      </c>
      <c r="G7" s="106" t="s">
        <v>29</v>
      </c>
      <c r="H7" s="106" t="s">
        <v>32</v>
      </c>
      <c r="I7" s="108" t="s">
        <v>33</v>
      </c>
      <c r="J7" s="15" t="s">
        <v>31</v>
      </c>
      <c r="K7" s="15" t="s">
        <v>31</v>
      </c>
      <c r="L7" s="20" t="s">
        <v>31</v>
      </c>
      <c r="M7" s="110" t="s">
        <v>28</v>
      </c>
      <c r="N7" s="110" t="s">
        <v>29</v>
      </c>
      <c r="O7" s="110" t="s">
        <v>30</v>
      </c>
      <c r="P7" s="109" t="s">
        <v>29</v>
      </c>
      <c r="Q7" s="110" t="s">
        <v>31</v>
      </c>
      <c r="R7" s="110" t="s">
        <v>29</v>
      </c>
      <c r="S7" s="110" t="s">
        <v>32</v>
      </c>
      <c r="T7" s="111" t="s">
        <v>33</v>
      </c>
      <c r="U7" s="15" t="s">
        <v>31</v>
      </c>
      <c r="V7" s="15" t="s">
        <v>31</v>
      </c>
      <c r="W7" s="20" t="s">
        <v>31</v>
      </c>
      <c r="X7" s="128"/>
      <c r="Y7" s="124"/>
      <c r="Z7" s="126"/>
      <c r="AA7" s="128"/>
      <c r="AB7" s="128"/>
      <c r="AC7" s="128"/>
      <c r="AD7" s="128"/>
      <c r="AE7" s="128"/>
      <c r="AF7" s="128"/>
      <c r="AG7" s="128"/>
      <c r="AH7" s="122"/>
      <c r="AI7" s="130"/>
      <c r="AJ7" s="132"/>
      <c r="AK7" s="128"/>
      <c r="AL7" s="128"/>
      <c r="AM7" s="128"/>
      <c r="AN7" s="122"/>
      <c r="AO7" s="128"/>
      <c r="AP7" s="128"/>
      <c r="AQ7" s="128"/>
      <c r="AR7" s="128"/>
      <c r="AS7" s="122"/>
    </row>
    <row r="8" spans="1:46" ht="12" customHeight="1" x14ac:dyDescent="0.2">
      <c r="A8" s="21" t="s">
        <v>34</v>
      </c>
      <c r="B8" s="22"/>
      <c r="C8" s="23"/>
      <c r="D8" s="23"/>
      <c r="E8" s="24"/>
      <c r="F8" s="105"/>
      <c r="G8" s="105"/>
      <c r="H8" s="105"/>
      <c r="I8" s="107"/>
      <c r="J8" s="25"/>
      <c r="K8" s="26"/>
      <c r="L8" s="27"/>
      <c r="M8" s="23"/>
      <c r="N8" s="23"/>
      <c r="O8" s="23"/>
      <c r="P8" s="24"/>
      <c r="Q8" s="105"/>
      <c r="R8" s="105"/>
      <c r="S8" s="105"/>
      <c r="T8" s="107"/>
      <c r="U8" s="25"/>
      <c r="V8" s="26"/>
      <c r="W8" s="27"/>
      <c r="X8" s="17"/>
      <c r="Y8" s="28"/>
      <c r="Z8" s="29"/>
      <c r="AA8" s="17"/>
      <c r="AB8" s="103"/>
      <c r="AC8" s="105"/>
      <c r="AD8" s="105"/>
      <c r="AE8" s="105"/>
      <c r="AF8" s="105"/>
      <c r="AG8" s="105"/>
      <c r="AH8" s="107"/>
      <c r="AI8" s="101"/>
      <c r="AJ8" s="105"/>
      <c r="AK8" s="105"/>
      <c r="AL8" s="105"/>
      <c r="AM8" s="105"/>
      <c r="AN8" s="107"/>
      <c r="AO8" s="29"/>
      <c r="AP8" s="17"/>
      <c r="AQ8" s="17"/>
      <c r="AR8" s="17"/>
      <c r="AS8" s="30"/>
      <c r="AT8" s="5" t="s">
        <v>215</v>
      </c>
    </row>
    <row r="9" spans="1:46" ht="12" customHeight="1" x14ac:dyDescent="0.2">
      <c r="A9" s="31" t="s">
        <v>35</v>
      </c>
      <c r="B9" s="22">
        <v>0</v>
      </c>
      <c r="C9" s="23" t="s">
        <v>36</v>
      </c>
      <c r="D9" s="23">
        <v>0.10914113961521138</v>
      </c>
      <c r="E9" s="32">
        <v>4.7600000000000003E-2</v>
      </c>
      <c r="F9" s="3" t="s">
        <v>36</v>
      </c>
      <c r="G9" s="3" t="s">
        <v>36</v>
      </c>
      <c r="H9" s="3" t="s">
        <v>36</v>
      </c>
      <c r="I9" s="24" t="s">
        <v>36</v>
      </c>
      <c r="J9" s="33" t="s">
        <v>36</v>
      </c>
      <c r="K9" s="34" t="s">
        <v>36</v>
      </c>
      <c r="L9" s="35">
        <f>D9</f>
        <v>0.10914113961521138</v>
      </c>
      <c r="M9" s="23">
        <v>0</v>
      </c>
      <c r="N9" s="23" t="s">
        <v>36</v>
      </c>
      <c r="O9" s="23">
        <v>0.10914113961521138</v>
      </c>
      <c r="P9" s="32">
        <v>4.7600000000000003E-2</v>
      </c>
      <c r="Q9" s="3" t="s">
        <v>36</v>
      </c>
      <c r="R9" s="3" t="s">
        <v>36</v>
      </c>
      <c r="S9" s="3" t="s">
        <v>36</v>
      </c>
      <c r="T9" s="24" t="s">
        <v>36</v>
      </c>
      <c r="U9" s="33" t="s">
        <v>36</v>
      </c>
      <c r="V9" s="34" t="s">
        <v>36</v>
      </c>
      <c r="W9" s="35">
        <f>O9</f>
        <v>0.10914113961521138</v>
      </c>
      <c r="X9" s="36" t="s">
        <v>198</v>
      </c>
      <c r="Y9" s="37" t="s">
        <v>37</v>
      </c>
      <c r="Z9" s="29" t="s">
        <v>38</v>
      </c>
      <c r="AA9" s="29" t="s">
        <v>39</v>
      </c>
      <c r="AB9" s="3" t="s">
        <v>40</v>
      </c>
      <c r="AC9" s="3" t="s">
        <v>41</v>
      </c>
      <c r="AD9" s="38" t="s">
        <v>42</v>
      </c>
      <c r="AE9" s="3" t="s">
        <v>43</v>
      </c>
      <c r="AF9" s="3" t="s">
        <v>44</v>
      </c>
      <c r="AG9" s="39" t="s">
        <v>45</v>
      </c>
      <c r="AH9" s="40" t="s">
        <v>36</v>
      </c>
      <c r="AI9" s="41" t="s">
        <v>46</v>
      </c>
      <c r="AJ9" s="5" t="s">
        <v>47</v>
      </c>
      <c r="AK9" s="29" t="s">
        <v>48</v>
      </c>
      <c r="AL9" s="103" t="s">
        <v>49</v>
      </c>
      <c r="AM9" s="38" t="s">
        <v>50</v>
      </c>
      <c r="AN9" s="42" t="s">
        <v>51</v>
      </c>
      <c r="AO9" s="36" t="s">
        <v>52</v>
      </c>
      <c r="AP9" s="43" t="s">
        <v>53</v>
      </c>
      <c r="AQ9" s="17" t="s">
        <v>54</v>
      </c>
      <c r="AR9" s="29" t="s">
        <v>48</v>
      </c>
      <c r="AS9" s="44" t="s">
        <v>55</v>
      </c>
      <c r="AT9" s="5" t="s">
        <v>215</v>
      </c>
    </row>
    <row r="10" spans="1:46" ht="12" customHeight="1" x14ac:dyDescent="0.2">
      <c r="A10" s="45" t="s">
        <v>56</v>
      </c>
      <c r="B10" s="22"/>
      <c r="C10" s="23"/>
      <c r="D10" s="23"/>
      <c r="E10" s="24"/>
      <c r="F10" s="105"/>
      <c r="G10" s="105"/>
      <c r="H10" s="105"/>
      <c r="I10" s="107"/>
      <c r="J10" s="25"/>
      <c r="K10" s="26"/>
      <c r="L10" s="27"/>
      <c r="M10" s="23"/>
      <c r="N10" s="23" t="s">
        <v>36</v>
      </c>
      <c r="O10" s="23"/>
      <c r="P10" s="32"/>
      <c r="Q10" s="105"/>
      <c r="R10" s="105"/>
      <c r="S10" s="105"/>
      <c r="T10" s="107"/>
      <c r="U10" s="25"/>
      <c r="V10" s="26"/>
      <c r="W10" s="27"/>
      <c r="X10" s="17" t="s">
        <v>36</v>
      </c>
      <c r="Y10" s="28"/>
      <c r="Z10" s="29"/>
      <c r="AA10" s="17"/>
      <c r="AB10" s="103"/>
      <c r="AC10" s="105"/>
      <c r="AD10" s="105"/>
      <c r="AE10" s="105"/>
      <c r="AF10" s="105"/>
      <c r="AG10" s="105"/>
      <c r="AH10" s="107"/>
      <c r="AI10" s="101"/>
      <c r="AJ10" s="105"/>
      <c r="AK10" s="105"/>
      <c r="AL10" s="105"/>
      <c r="AM10" s="105"/>
      <c r="AN10" s="107"/>
      <c r="AO10" s="29"/>
      <c r="AP10" s="17"/>
      <c r="AQ10" s="17"/>
      <c r="AR10" s="17"/>
      <c r="AS10" s="30"/>
      <c r="AT10" s="5" t="s">
        <v>215</v>
      </c>
    </row>
    <row r="11" spans="1:46" ht="12" customHeight="1" x14ac:dyDescent="0.2">
      <c r="A11" s="46" t="s">
        <v>57</v>
      </c>
      <c r="B11" s="47">
        <v>0</v>
      </c>
      <c r="C11" s="23" t="s">
        <v>36</v>
      </c>
      <c r="D11" s="48">
        <v>5.3326163982508203E-2</v>
      </c>
      <c r="E11" s="32">
        <v>0.19990245778669441</v>
      </c>
      <c r="F11" s="3" t="s">
        <v>36</v>
      </c>
      <c r="G11" s="3" t="s">
        <v>36</v>
      </c>
      <c r="H11" s="3" t="s">
        <v>36</v>
      </c>
      <c r="I11" s="24" t="s">
        <v>36</v>
      </c>
      <c r="J11" s="33" t="s">
        <v>36</v>
      </c>
      <c r="K11" s="34" t="s">
        <v>36</v>
      </c>
      <c r="L11" s="35">
        <f>D11</f>
        <v>5.3326163982508203E-2</v>
      </c>
      <c r="M11" s="49">
        <v>0</v>
      </c>
      <c r="N11" s="23" t="s">
        <v>36</v>
      </c>
      <c r="O11" s="23">
        <f>D11</f>
        <v>5.3326163982508203E-2</v>
      </c>
      <c r="P11" s="32">
        <v>0.19990245778669441</v>
      </c>
      <c r="Q11" s="3" t="s">
        <v>36</v>
      </c>
      <c r="R11" s="3" t="s">
        <v>36</v>
      </c>
      <c r="S11" s="3" t="s">
        <v>36</v>
      </c>
      <c r="T11" s="24" t="s">
        <v>36</v>
      </c>
      <c r="U11" s="33" t="s">
        <v>36</v>
      </c>
      <c r="V11" s="34" t="s">
        <v>36</v>
      </c>
      <c r="W11" s="35">
        <f>O11</f>
        <v>5.3326163982508203E-2</v>
      </c>
      <c r="X11" s="36" t="s">
        <v>199</v>
      </c>
      <c r="Y11" s="37" t="s">
        <v>37</v>
      </c>
      <c r="Z11" s="29" t="s">
        <v>38</v>
      </c>
      <c r="AA11" s="29" t="s">
        <v>39</v>
      </c>
      <c r="AB11" s="3" t="s">
        <v>58</v>
      </c>
      <c r="AC11" s="3" t="s">
        <v>41</v>
      </c>
      <c r="AD11" s="38" t="s">
        <v>42</v>
      </c>
      <c r="AE11" s="3" t="s">
        <v>43</v>
      </c>
      <c r="AF11" s="3" t="s">
        <v>44</v>
      </c>
      <c r="AG11" s="39" t="s">
        <v>59</v>
      </c>
      <c r="AH11" s="40" t="s">
        <v>36</v>
      </c>
      <c r="AI11" s="41" t="s">
        <v>46</v>
      </c>
      <c r="AJ11" s="5" t="s">
        <v>47</v>
      </c>
      <c r="AK11" s="29" t="s">
        <v>48</v>
      </c>
      <c r="AL11" s="103" t="s">
        <v>49</v>
      </c>
      <c r="AM11" s="38" t="s">
        <v>50</v>
      </c>
      <c r="AN11" s="42" t="s">
        <v>60</v>
      </c>
      <c r="AO11" s="36" t="s">
        <v>61</v>
      </c>
      <c r="AP11" s="43" t="s">
        <v>62</v>
      </c>
      <c r="AQ11" s="17" t="s">
        <v>54</v>
      </c>
      <c r="AR11" s="29" t="s">
        <v>48</v>
      </c>
      <c r="AS11" s="44" t="s">
        <v>63</v>
      </c>
      <c r="AT11" s="5" t="s">
        <v>215</v>
      </c>
    </row>
    <row r="12" spans="1:46" ht="12" customHeight="1" x14ac:dyDescent="0.2">
      <c r="A12" s="46" t="s">
        <v>64</v>
      </c>
      <c r="B12" s="47">
        <v>0</v>
      </c>
      <c r="C12" s="23" t="s">
        <v>36</v>
      </c>
      <c r="D12" s="48">
        <v>0.12069905326244326</v>
      </c>
      <c r="E12" s="32">
        <v>0.30830437652034054</v>
      </c>
      <c r="F12" s="103" t="s">
        <v>36</v>
      </c>
      <c r="G12" s="3" t="s">
        <v>36</v>
      </c>
      <c r="H12" s="103" t="s">
        <v>36</v>
      </c>
      <c r="I12" s="50" t="s">
        <v>36</v>
      </c>
      <c r="J12" s="51" t="s">
        <v>36</v>
      </c>
      <c r="K12" s="52" t="s">
        <v>36</v>
      </c>
      <c r="L12" s="35">
        <f>D12</f>
        <v>0.12069905326244326</v>
      </c>
      <c r="M12" s="49">
        <v>0</v>
      </c>
      <c r="N12" s="23" t="s">
        <v>36</v>
      </c>
      <c r="O12" s="23">
        <f>D12</f>
        <v>0.12069905326244326</v>
      </c>
      <c r="P12" s="32">
        <v>0.30830437652034054</v>
      </c>
      <c r="Q12" s="103" t="s">
        <v>36</v>
      </c>
      <c r="R12" s="3" t="s">
        <v>36</v>
      </c>
      <c r="S12" s="103" t="s">
        <v>36</v>
      </c>
      <c r="T12" s="50" t="s">
        <v>36</v>
      </c>
      <c r="U12" s="51" t="s">
        <v>36</v>
      </c>
      <c r="V12" s="52" t="s">
        <v>36</v>
      </c>
      <c r="W12" s="35">
        <f>O12</f>
        <v>0.12069905326244326</v>
      </c>
      <c r="X12" s="36" t="s">
        <v>199</v>
      </c>
      <c r="Y12" s="37" t="s">
        <v>37</v>
      </c>
      <c r="Z12" s="29" t="s">
        <v>38</v>
      </c>
      <c r="AA12" s="29" t="s">
        <v>39</v>
      </c>
      <c r="AB12" s="3" t="s">
        <v>58</v>
      </c>
      <c r="AC12" s="3" t="s">
        <v>41</v>
      </c>
      <c r="AD12" s="38" t="s">
        <v>42</v>
      </c>
      <c r="AE12" s="3" t="s">
        <v>43</v>
      </c>
      <c r="AF12" s="3" t="s">
        <v>44</v>
      </c>
      <c r="AG12" s="39" t="s">
        <v>217</v>
      </c>
      <c r="AH12" s="40" t="s">
        <v>36</v>
      </c>
      <c r="AI12" s="41" t="s">
        <v>46</v>
      </c>
      <c r="AJ12" s="5" t="s">
        <v>47</v>
      </c>
      <c r="AK12" s="29" t="s">
        <v>48</v>
      </c>
      <c r="AL12" s="103" t="s">
        <v>49</v>
      </c>
      <c r="AM12" s="38" t="s">
        <v>50</v>
      </c>
      <c r="AN12" s="42" t="s">
        <v>60</v>
      </c>
      <c r="AO12" s="36" t="s">
        <v>61</v>
      </c>
      <c r="AP12" s="43" t="s">
        <v>65</v>
      </c>
      <c r="AQ12" s="17" t="s">
        <v>54</v>
      </c>
      <c r="AR12" s="29" t="s">
        <v>48</v>
      </c>
      <c r="AS12" s="44" t="s">
        <v>63</v>
      </c>
      <c r="AT12" s="5" t="s">
        <v>215</v>
      </c>
    </row>
    <row r="13" spans="1:46" ht="12" customHeight="1" x14ac:dyDescent="0.2">
      <c r="A13" s="46" t="s">
        <v>66</v>
      </c>
      <c r="B13" s="47">
        <v>0</v>
      </c>
      <c r="C13" s="23" t="s">
        <v>36</v>
      </c>
      <c r="D13" s="48">
        <v>9.7982154042075501E-3</v>
      </c>
      <c r="E13" s="32">
        <v>8.3177457708641156E-2</v>
      </c>
      <c r="F13" s="3" t="s">
        <v>36</v>
      </c>
      <c r="G13" s="3" t="s">
        <v>36</v>
      </c>
      <c r="H13" s="3" t="s">
        <v>36</v>
      </c>
      <c r="I13" s="24" t="s">
        <v>36</v>
      </c>
      <c r="J13" s="33" t="s">
        <v>36</v>
      </c>
      <c r="K13" s="34" t="s">
        <v>36</v>
      </c>
      <c r="L13" s="35">
        <f>D13</f>
        <v>9.7982154042075501E-3</v>
      </c>
      <c r="M13" s="49">
        <v>0</v>
      </c>
      <c r="N13" s="23" t="s">
        <v>36</v>
      </c>
      <c r="O13" s="23">
        <f>D13</f>
        <v>9.7982154042075501E-3</v>
      </c>
      <c r="P13" s="32">
        <v>8.3177457708641156E-2</v>
      </c>
      <c r="Q13" s="3" t="s">
        <v>36</v>
      </c>
      <c r="R13" s="3" t="s">
        <v>36</v>
      </c>
      <c r="S13" s="3" t="s">
        <v>36</v>
      </c>
      <c r="T13" s="24" t="s">
        <v>36</v>
      </c>
      <c r="U13" s="33" t="s">
        <v>36</v>
      </c>
      <c r="V13" s="34" t="s">
        <v>36</v>
      </c>
      <c r="W13" s="35">
        <f>O13</f>
        <v>9.7982154042075501E-3</v>
      </c>
      <c r="X13" s="36" t="s">
        <v>199</v>
      </c>
      <c r="Y13" s="37" t="s">
        <v>37</v>
      </c>
      <c r="Z13" s="29" t="s">
        <v>38</v>
      </c>
      <c r="AA13" s="29" t="s">
        <v>39</v>
      </c>
      <c r="AB13" s="3" t="s">
        <v>58</v>
      </c>
      <c r="AC13" s="3" t="s">
        <v>41</v>
      </c>
      <c r="AD13" s="38" t="s">
        <v>42</v>
      </c>
      <c r="AE13" s="3" t="s">
        <v>43</v>
      </c>
      <c r="AF13" s="3" t="s">
        <v>44</v>
      </c>
      <c r="AG13" s="39" t="s">
        <v>218</v>
      </c>
      <c r="AH13" s="40" t="s">
        <v>36</v>
      </c>
      <c r="AI13" s="41" t="s">
        <v>46</v>
      </c>
      <c r="AJ13" s="5" t="s">
        <v>47</v>
      </c>
      <c r="AK13" s="29" t="s">
        <v>48</v>
      </c>
      <c r="AL13" s="103" t="s">
        <v>49</v>
      </c>
      <c r="AM13" s="38" t="s">
        <v>50</v>
      </c>
      <c r="AN13" s="42" t="s">
        <v>60</v>
      </c>
      <c r="AO13" s="36" t="s">
        <v>61</v>
      </c>
      <c r="AP13" s="43" t="s">
        <v>65</v>
      </c>
      <c r="AQ13" s="17" t="s">
        <v>54</v>
      </c>
      <c r="AR13" s="29" t="s">
        <v>48</v>
      </c>
      <c r="AS13" s="44" t="s">
        <v>63</v>
      </c>
      <c r="AT13" s="5" t="s">
        <v>215</v>
      </c>
    </row>
    <row r="14" spans="1:46" ht="12" customHeight="1" x14ac:dyDescent="0.2">
      <c r="A14" s="112" t="s">
        <v>200</v>
      </c>
      <c r="B14" s="5"/>
      <c r="C14" s="5"/>
      <c r="D14" s="5"/>
      <c r="E14" s="24"/>
      <c r="I14" s="24"/>
      <c r="J14" s="33"/>
      <c r="K14" s="34"/>
      <c r="L14" s="35"/>
      <c r="M14" s="5"/>
      <c r="N14" s="5"/>
      <c r="O14" s="5"/>
      <c r="P14" s="24"/>
      <c r="Q14" s="5"/>
      <c r="R14" s="5"/>
      <c r="S14" s="5"/>
      <c r="T14" s="24"/>
      <c r="U14" s="33"/>
      <c r="V14" s="34"/>
      <c r="W14" s="35"/>
      <c r="X14" s="5"/>
      <c r="Y14" s="5"/>
      <c r="Z14" s="5"/>
      <c r="AA14" s="5"/>
      <c r="AB14" s="5"/>
      <c r="AC14" s="5"/>
      <c r="AD14" s="5"/>
      <c r="AH14" s="70"/>
      <c r="AI14" s="5"/>
      <c r="AN14" s="62"/>
      <c r="AS14" s="30"/>
      <c r="AT14" s="5" t="s">
        <v>215</v>
      </c>
    </row>
    <row r="15" spans="1:46" ht="12" customHeight="1" x14ac:dyDescent="0.2">
      <c r="A15" s="113" t="s">
        <v>201</v>
      </c>
      <c r="B15" s="47">
        <v>0</v>
      </c>
      <c r="C15" s="23" t="s">
        <v>36</v>
      </c>
      <c r="D15" s="114">
        <f>((16/12795)*14612)/2148000</f>
        <v>8.5065817289254773E-6</v>
      </c>
      <c r="E15" s="24" t="s">
        <v>36</v>
      </c>
      <c r="F15" s="3" t="s">
        <v>36</v>
      </c>
      <c r="G15" s="3" t="s">
        <v>36</v>
      </c>
      <c r="H15" s="3" t="s">
        <v>36</v>
      </c>
      <c r="I15" s="24" t="s">
        <v>36</v>
      </c>
      <c r="J15" s="33" t="s">
        <v>36</v>
      </c>
      <c r="K15" s="34" t="s">
        <v>36</v>
      </c>
      <c r="L15" s="35">
        <f>D15</f>
        <v>8.5065817289254773E-6</v>
      </c>
      <c r="M15" s="47">
        <v>0</v>
      </c>
      <c r="N15" s="23" t="s">
        <v>36</v>
      </c>
      <c r="O15" s="114">
        <f>D15</f>
        <v>8.5065817289254773E-6</v>
      </c>
      <c r="P15" s="24" t="s">
        <v>36</v>
      </c>
      <c r="Q15" s="3" t="s">
        <v>36</v>
      </c>
      <c r="R15" s="3" t="s">
        <v>36</v>
      </c>
      <c r="S15" s="3" t="s">
        <v>36</v>
      </c>
      <c r="T15" s="24" t="s">
        <v>36</v>
      </c>
      <c r="U15" s="33" t="s">
        <v>36</v>
      </c>
      <c r="V15" s="34" t="s">
        <v>36</v>
      </c>
      <c r="W15" s="35">
        <f>O15</f>
        <v>8.5065817289254773E-6</v>
      </c>
      <c r="X15" s="36" t="s">
        <v>202</v>
      </c>
      <c r="Y15" s="37" t="s">
        <v>37</v>
      </c>
      <c r="Z15" s="5" t="s">
        <v>203</v>
      </c>
      <c r="AA15" s="29" t="s">
        <v>204</v>
      </c>
      <c r="AB15" s="3">
        <v>2011</v>
      </c>
      <c r="AC15" s="3" t="s">
        <v>41</v>
      </c>
      <c r="AD15" s="38" t="s">
        <v>69</v>
      </c>
      <c r="AE15" s="3" t="s">
        <v>43</v>
      </c>
      <c r="AF15" s="3" t="s">
        <v>44</v>
      </c>
      <c r="AG15" s="36" t="s">
        <v>205</v>
      </c>
      <c r="AH15" s="70" t="s">
        <v>206</v>
      </c>
      <c r="AI15" s="41" t="s">
        <v>75</v>
      </c>
      <c r="AJ15" s="57" t="s">
        <v>207</v>
      </c>
      <c r="AK15" s="57" t="s">
        <v>208</v>
      </c>
      <c r="AL15" s="103" t="s">
        <v>49</v>
      </c>
      <c r="AM15" s="3" t="s">
        <v>69</v>
      </c>
      <c r="AN15" s="69" t="s">
        <v>69</v>
      </c>
      <c r="AO15" s="43" t="s">
        <v>209</v>
      </c>
      <c r="AP15" s="43" t="s">
        <v>210</v>
      </c>
      <c r="AQ15" s="17" t="s">
        <v>211</v>
      </c>
      <c r="AR15" s="29" t="s">
        <v>212</v>
      </c>
      <c r="AS15" s="30" t="s">
        <v>69</v>
      </c>
      <c r="AT15" s="5" t="s">
        <v>215</v>
      </c>
    </row>
    <row r="16" spans="1:46" ht="12" customHeight="1" x14ac:dyDescent="0.2">
      <c r="A16" s="113" t="s">
        <v>183</v>
      </c>
      <c r="B16" s="47">
        <v>0</v>
      </c>
      <c r="C16" s="23" t="s">
        <v>36</v>
      </c>
      <c r="D16" s="114">
        <f>D15</f>
        <v>8.5065817289254773E-6</v>
      </c>
      <c r="E16" s="24" t="s">
        <v>36</v>
      </c>
      <c r="F16" s="3" t="s">
        <v>36</v>
      </c>
      <c r="G16" s="3" t="s">
        <v>36</v>
      </c>
      <c r="H16" s="3" t="s">
        <v>36</v>
      </c>
      <c r="I16" s="24" t="s">
        <v>36</v>
      </c>
      <c r="J16" s="33" t="s">
        <v>36</v>
      </c>
      <c r="K16" s="34" t="s">
        <v>36</v>
      </c>
      <c r="L16" s="35">
        <f>D16</f>
        <v>8.5065817289254773E-6</v>
      </c>
      <c r="M16" s="47">
        <v>0</v>
      </c>
      <c r="N16" s="23" t="s">
        <v>36</v>
      </c>
      <c r="O16" s="114">
        <f>D16</f>
        <v>8.5065817289254773E-6</v>
      </c>
      <c r="P16" s="24" t="s">
        <v>36</v>
      </c>
      <c r="Q16" s="3" t="s">
        <v>36</v>
      </c>
      <c r="R16" s="3" t="s">
        <v>36</v>
      </c>
      <c r="S16" s="3" t="s">
        <v>36</v>
      </c>
      <c r="T16" s="24" t="s">
        <v>36</v>
      </c>
      <c r="U16" s="33" t="s">
        <v>36</v>
      </c>
      <c r="V16" s="34" t="s">
        <v>36</v>
      </c>
      <c r="W16" s="35">
        <f>O16</f>
        <v>8.5065817289254773E-6</v>
      </c>
      <c r="X16" s="36" t="s">
        <v>202</v>
      </c>
      <c r="Y16" s="37" t="s">
        <v>37</v>
      </c>
      <c r="Z16" s="5" t="s">
        <v>203</v>
      </c>
      <c r="AA16" s="29" t="s">
        <v>204</v>
      </c>
      <c r="AB16" s="3">
        <v>2011</v>
      </c>
      <c r="AC16" s="3" t="s">
        <v>41</v>
      </c>
      <c r="AD16" s="38" t="s">
        <v>69</v>
      </c>
      <c r="AE16" s="3" t="s">
        <v>43</v>
      </c>
      <c r="AF16" s="3" t="s">
        <v>44</v>
      </c>
      <c r="AG16" s="36" t="s">
        <v>205</v>
      </c>
      <c r="AH16" s="70" t="s">
        <v>206</v>
      </c>
      <c r="AI16" s="41" t="s">
        <v>75</v>
      </c>
      <c r="AJ16" s="57" t="s">
        <v>207</v>
      </c>
      <c r="AK16" s="57" t="s">
        <v>208</v>
      </c>
      <c r="AL16" s="103" t="s">
        <v>49</v>
      </c>
      <c r="AM16" s="3" t="s">
        <v>69</v>
      </c>
      <c r="AN16" s="69" t="s">
        <v>69</v>
      </c>
      <c r="AO16" s="43" t="s">
        <v>209</v>
      </c>
      <c r="AP16" s="43" t="s">
        <v>210</v>
      </c>
      <c r="AQ16" s="17" t="s">
        <v>211</v>
      </c>
      <c r="AR16" s="29" t="s">
        <v>212</v>
      </c>
      <c r="AS16" s="30" t="s">
        <v>69</v>
      </c>
      <c r="AT16" s="5" t="s">
        <v>215</v>
      </c>
    </row>
    <row r="17" spans="1:46" ht="12" customHeight="1" x14ac:dyDescent="0.2">
      <c r="A17" s="45" t="s">
        <v>67</v>
      </c>
      <c r="B17" s="47"/>
      <c r="C17" s="49"/>
      <c r="D17" s="100"/>
      <c r="E17" s="24"/>
      <c r="I17" s="24"/>
      <c r="J17" s="33"/>
      <c r="K17" s="34"/>
      <c r="L17" s="35"/>
      <c r="M17" s="49"/>
      <c r="N17" s="49"/>
      <c r="O17" s="48"/>
      <c r="P17" s="24"/>
      <c r="T17" s="24"/>
      <c r="U17" s="33"/>
      <c r="V17" s="34"/>
      <c r="W17" s="35"/>
      <c r="X17" s="17" t="s">
        <v>36</v>
      </c>
      <c r="Y17" s="37"/>
      <c r="Z17" s="29"/>
      <c r="AA17" s="29"/>
      <c r="AD17" s="38"/>
      <c r="AE17" s="3"/>
      <c r="AF17" s="3"/>
      <c r="AG17" s="54"/>
      <c r="AH17" s="24"/>
      <c r="AI17" s="41"/>
      <c r="AK17" s="29"/>
      <c r="AL17" s="103"/>
      <c r="AM17" s="38"/>
      <c r="AN17" s="42"/>
      <c r="AO17" s="36"/>
      <c r="AP17" s="36"/>
      <c r="AQ17" s="43"/>
      <c r="AR17" s="29"/>
      <c r="AS17" s="44"/>
      <c r="AT17" s="5" t="s">
        <v>215</v>
      </c>
    </row>
    <row r="18" spans="1:46" ht="12" customHeight="1" x14ac:dyDescent="0.2">
      <c r="A18" s="46" t="s">
        <v>68</v>
      </c>
      <c r="B18" s="47">
        <v>0</v>
      </c>
      <c r="C18" s="23" t="s">
        <v>36</v>
      </c>
      <c r="D18" s="48">
        <f>(20/413)*0.323</f>
        <v>1.5641646489104117E-2</v>
      </c>
      <c r="E18" s="24" t="s">
        <v>69</v>
      </c>
      <c r="F18" s="3" t="s">
        <v>36</v>
      </c>
      <c r="G18" s="3" t="s">
        <v>36</v>
      </c>
      <c r="H18" s="3" t="s">
        <v>36</v>
      </c>
      <c r="I18" s="24" t="s">
        <v>36</v>
      </c>
      <c r="J18" s="33" t="s">
        <v>36</v>
      </c>
      <c r="K18" s="34" t="s">
        <v>36</v>
      </c>
      <c r="L18" s="35">
        <f>D18*(13826000/23305000)</f>
        <v>9.2796140037911829E-3</v>
      </c>
      <c r="M18" s="49" t="s">
        <v>36</v>
      </c>
      <c r="N18" s="23" t="s">
        <v>36</v>
      </c>
      <c r="O18" s="48" t="s">
        <v>36</v>
      </c>
      <c r="P18" s="55" t="s">
        <v>36</v>
      </c>
      <c r="Q18" s="3" t="s">
        <v>36</v>
      </c>
      <c r="R18" s="3" t="s">
        <v>36</v>
      </c>
      <c r="S18" s="3" t="s">
        <v>36</v>
      </c>
      <c r="T18" s="24" t="s">
        <v>36</v>
      </c>
      <c r="U18" s="33" t="s">
        <v>36</v>
      </c>
      <c r="V18" s="34" t="s">
        <v>36</v>
      </c>
      <c r="W18" s="35" t="s">
        <v>36</v>
      </c>
      <c r="X18" s="36" t="s">
        <v>70</v>
      </c>
      <c r="Y18" s="37" t="s">
        <v>37</v>
      </c>
      <c r="Z18" s="29" t="s">
        <v>38</v>
      </c>
      <c r="AA18" s="29" t="s">
        <v>71</v>
      </c>
      <c r="AB18" s="3" t="s">
        <v>72</v>
      </c>
      <c r="AC18" s="3" t="s">
        <v>41</v>
      </c>
      <c r="AD18" s="38" t="s">
        <v>73</v>
      </c>
      <c r="AE18" s="3" t="s">
        <v>74</v>
      </c>
      <c r="AF18" s="3" t="s">
        <v>49</v>
      </c>
      <c r="AG18" s="56">
        <v>413</v>
      </c>
      <c r="AH18" s="40">
        <v>2618</v>
      </c>
      <c r="AI18" s="41" t="s">
        <v>75</v>
      </c>
      <c r="AJ18" s="5" t="s">
        <v>184</v>
      </c>
      <c r="AK18" s="57" t="s">
        <v>76</v>
      </c>
      <c r="AL18" s="103" t="s">
        <v>49</v>
      </c>
      <c r="AM18" s="38" t="s">
        <v>69</v>
      </c>
      <c r="AN18" s="42" t="s">
        <v>77</v>
      </c>
      <c r="AO18" s="43" t="s">
        <v>185</v>
      </c>
      <c r="AP18" s="36" t="s">
        <v>78</v>
      </c>
      <c r="AQ18" s="17" t="s">
        <v>54</v>
      </c>
      <c r="AR18" s="29" t="s">
        <v>76</v>
      </c>
      <c r="AS18" s="30" t="s">
        <v>186</v>
      </c>
      <c r="AT18" s="5" t="s">
        <v>215</v>
      </c>
    </row>
    <row r="19" spans="1:46" ht="12" customHeight="1" x14ac:dyDescent="0.2">
      <c r="A19" s="46" t="s">
        <v>79</v>
      </c>
      <c r="B19" s="47">
        <v>0</v>
      </c>
      <c r="C19" s="23" t="s">
        <v>36</v>
      </c>
      <c r="D19" s="48">
        <f>(20/413)*0.059</f>
        <v>2.8571428571428571E-3</v>
      </c>
      <c r="E19" s="24" t="s">
        <v>69</v>
      </c>
      <c r="F19" s="3" t="s">
        <v>36</v>
      </c>
      <c r="G19" s="3" t="s">
        <v>36</v>
      </c>
      <c r="H19" s="3" t="s">
        <v>36</v>
      </c>
      <c r="I19" s="24" t="s">
        <v>36</v>
      </c>
      <c r="J19" s="33" t="s">
        <v>36</v>
      </c>
      <c r="K19" s="34" t="s">
        <v>36</v>
      </c>
      <c r="L19" s="35">
        <f>D19*(13826000/23305000)</f>
        <v>1.6950378520856958E-3</v>
      </c>
      <c r="M19" s="49" t="s">
        <v>36</v>
      </c>
      <c r="N19" s="23" t="s">
        <v>36</v>
      </c>
      <c r="O19" s="48" t="s">
        <v>36</v>
      </c>
      <c r="P19" s="55" t="s">
        <v>36</v>
      </c>
      <c r="Q19" s="3" t="s">
        <v>36</v>
      </c>
      <c r="R19" s="3" t="s">
        <v>36</v>
      </c>
      <c r="S19" s="3" t="s">
        <v>36</v>
      </c>
      <c r="T19" s="24" t="s">
        <v>36</v>
      </c>
      <c r="U19" s="33" t="s">
        <v>36</v>
      </c>
      <c r="V19" s="34" t="s">
        <v>36</v>
      </c>
      <c r="W19" s="35" t="s">
        <v>36</v>
      </c>
      <c r="X19" s="36" t="s">
        <v>70</v>
      </c>
      <c r="Y19" s="37" t="s">
        <v>37</v>
      </c>
      <c r="Z19" s="29" t="s">
        <v>38</v>
      </c>
      <c r="AA19" s="29" t="s">
        <v>71</v>
      </c>
      <c r="AB19" s="3" t="s">
        <v>72</v>
      </c>
      <c r="AC19" s="3" t="s">
        <v>41</v>
      </c>
      <c r="AD19" s="38" t="s">
        <v>73</v>
      </c>
      <c r="AE19" s="3" t="s">
        <v>74</v>
      </c>
      <c r="AF19" s="3" t="s">
        <v>49</v>
      </c>
      <c r="AG19" s="56">
        <v>413</v>
      </c>
      <c r="AH19" s="40">
        <v>2618</v>
      </c>
      <c r="AI19" s="41" t="s">
        <v>75</v>
      </c>
      <c r="AJ19" s="5" t="s">
        <v>184</v>
      </c>
      <c r="AK19" s="57" t="s">
        <v>76</v>
      </c>
      <c r="AL19" s="103" t="s">
        <v>49</v>
      </c>
      <c r="AM19" s="38" t="s">
        <v>69</v>
      </c>
      <c r="AN19" s="42" t="s">
        <v>77</v>
      </c>
      <c r="AO19" s="43" t="s">
        <v>187</v>
      </c>
      <c r="AP19" s="36" t="s">
        <v>78</v>
      </c>
      <c r="AQ19" s="17" t="s">
        <v>54</v>
      </c>
      <c r="AR19" s="29" t="s">
        <v>76</v>
      </c>
      <c r="AS19" s="30" t="s">
        <v>186</v>
      </c>
      <c r="AT19" s="5" t="s">
        <v>215</v>
      </c>
    </row>
    <row r="20" spans="1:46" ht="12" customHeight="1" x14ac:dyDescent="0.2">
      <c r="A20" s="46" t="s">
        <v>80</v>
      </c>
      <c r="B20" s="47">
        <v>0</v>
      </c>
      <c r="C20" s="23" t="s">
        <v>36</v>
      </c>
      <c r="D20" s="48">
        <f>(20/413)*0.5</f>
        <v>2.4213075060532687E-2</v>
      </c>
      <c r="E20" s="24" t="s">
        <v>69</v>
      </c>
      <c r="F20" s="3" t="s">
        <v>36</v>
      </c>
      <c r="G20" s="3" t="s">
        <v>36</v>
      </c>
      <c r="H20" s="3" t="s">
        <v>36</v>
      </c>
      <c r="I20" s="24" t="s">
        <v>36</v>
      </c>
      <c r="J20" s="33" t="s">
        <v>36</v>
      </c>
      <c r="K20" s="34" t="s">
        <v>36</v>
      </c>
      <c r="L20" s="35">
        <f>D20*(13826000/23305000)</f>
        <v>1.4364727560048269E-2</v>
      </c>
      <c r="M20" s="49" t="s">
        <v>36</v>
      </c>
      <c r="N20" s="23" t="s">
        <v>36</v>
      </c>
      <c r="O20" s="48" t="s">
        <v>36</v>
      </c>
      <c r="P20" s="55" t="s">
        <v>36</v>
      </c>
      <c r="Q20" s="3" t="s">
        <v>36</v>
      </c>
      <c r="R20" s="3" t="s">
        <v>36</v>
      </c>
      <c r="S20" s="3" t="s">
        <v>36</v>
      </c>
      <c r="T20" s="24" t="s">
        <v>36</v>
      </c>
      <c r="U20" s="33" t="s">
        <v>36</v>
      </c>
      <c r="V20" s="34" t="s">
        <v>36</v>
      </c>
      <c r="W20" s="35" t="s">
        <v>36</v>
      </c>
      <c r="X20" s="36" t="s">
        <v>70</v>
      </c>
      <c r="Y20" s="37" t="s">
        <v>37</v>
      </c>
      <c r="Z20" s="29" t="s">
        <v>38</v>
      </c>
      <c r="AA20" s="29" t="s">
        <v>71</v>
      </c>
      <c r="AB20" s="3" t="s">
        <v>72</v>
      </c>
      <c r="AC20" s="3" t="s">
        <v>41</v>
      </c>
      <c r="AD20" s="38" t="s">
        <v>73</v>
      </c>
      <c r="AE20" s="3" t="s">
        <v>74</v>
      </c>
      <c r="AF20" s="3" t="s">
        <v>49</v>
      </c>
      <c r="AG20" s="56">
        <v>413</v>
      </c>
      <c r="AH20" s="40">
        <v>2618</v>
      </c>
      <c r="AI20" s="41" t="s">
        <v>75</v>
      </c>
      <c r="AJ20" s="5" t="s">
        <v>184</v>
      </c>
      <c r="AK20" s="57" t="s">
        <v>76</v>
      </c>
      <c r="AL20" s="103" t="s">
        <v>49</v>
      </c>
      <c r="AM20" s="38" t="s">
        <v>69</v>
      </c>
      <c r="AN20" s="42" t="s">
        <v>77</v>
      </c>
      <c r="AO20" s="43" t="s">
        <v>188</v>
      </c>
      <c r="AP20" s="36" t="s">
        <v>78</v>
      </c>
      <c r="AQ20" s="17" t="s">
        <v>54</v>
      </c>
      <c r="AR20" s="29" t="s">
        <v>76</v>
      </c>
      <c r="AS20" s="30" t="s">
        <v>186</v>
      </c>
      <c r="AT20" s="5" t="s">
        <v>215</v>
      </c>
    </row>
    <row r="21" spans="1:46" ht="12" customHeight="1" x14ac:dyDescent="0.2">
      <c r="A21" s="46" t="s">
        <v>81</v>
      </c>
      <c r="B21" s="47">
        <v>0</v>
      </c>
      <c r="C21" s="23" t="s">
        <v>36</v>
      </c>
      <c r="D21" s="48">
        <f>(20/413)*0.113</f>
        <v>5.4721549636803871E-3</v>
      </c>
      <c r="E21" s="24" t="s">
        <v>69</v>
      </c>
      <c r="F21" s="3" t="s">
        <v>36</v>
      </c>
      <c r="G21" s="3" t="s">
        <v>36</v>
      </c>
      <c r="H21" s="3" t="s">
        <v>36</v>
      </c>
      <c r="I21" s="24" t="s">
        <v>36</v>
      </c>
      <c r="J21" s="33" t="s">
        <v>36</v>
      </c>
      <c r="K21" s="34" t="s">
        <v>36</v>
      </c>
      <c r="L21" s="35">
        <f>D21*(13826000/23305000)</f>
        <v>3.2464284285709088E-3</v>
      </c>
      <c r="M21" s="49" t="s">
        <v>36</v>
      </c>
      <c r="N21" s="23" t="s">
        <v>36</v>
      </c>
      <c r="O21" s="48" t="s">
        <v>36</v>
      </c>
      <c r="P21" s="55" t="s">
        <v>36</v>
      </c>
      <c r="Q21" s="3" t="s">
        <v>36</v>
      </c>
      <c r="R21" s="3" t="s">
        <v>36</v>
      </c>
      <c r="S21" s="3" t="s">
        <v>36</v>
      </c>
      <c r="T21" s="24" t="s">
        <v>36</v>
      </c>
      <c r="U21" s="33" t="s">
        <v>36</v>
      </c>
      <c r="V21" s="34" t="s">
        <v>36</v>
      </c>
      <c r="W21" s="35" t="s">
        <v>36</v>
      </c>
      <c r="X21" s="36" t="s">
        <v>70</v>
      </c>
      <c r="Y21" s="37" t="s">
        <v>37</v>
      </c>
      <c r="Z21" s="29" t="s">
        <v>38</v>
      </c>
      <c r="AA21" s="29" t="s">
        <v>71</v>
      </c>
      <c r="AB21" s="3" t="s">
        <v>72</v>
      </c>
      <c r="AC21" s="3" t="s">
        <v>41</v>
      </c>
      <c r="AD21" s="38" t="s">
        <v>73</v>
      </c>
      <c r="AE21" s="3" t="s">
        <v>74</v>
      </c>
      <c r="AF21" s="3" t="s">
        <v>49</v>
      </c>
      <c r="AG21" s="56">
        <v>413</v>
      </c>
      <c r="AH21" s="40">
        <v>2618</v>
      </c>
      <c r="AI21" s="41" t="s">
        <v>75</v>
      </c>
      <c r="AJ21" s="5" t="s">
        <v>184</v>
      </c>
      <c r="AK21" s="57" t="s">
        <v>76</v>
      </c>
      <c r="AL21" s="103" t="s">
        <v>49</v>
      </c>
      <c r="AM21" s="38" t="s">
        <v>69</v>
      </c>
      <c r="AN21" s="42" t="s">
        <v>77</v>
      </c>
      <c r="AO21" s="43" t="s">
        <v>189</v>
      </c>
      <c r="AP21" s="36" t="s">
        <v>78</v>
      </c>
      <c r="AQ21" s="17" t="s">
        <v>54</v>
      </c>
      <c r="AR21" s="29" t="s">
        <v>76</v>
      </c>
      <c r="AS21" s="30" t="s">
        <v>186</v>
      </c>
      <c r="AT21" s="5" t="s">
        <v>215</v>
      </c>
    </row>
    <row r="22" spans="1:46" ht="12" customHeight="1" x14ac:dyDescent="0.2">
      <c r="A22" s="112" t="s">
        <v>213</v>
      </c>
      <c r="B22" s="58" t="s">
        <v>36</v>
      </c>
      <c r="C22" s="23" t="s">
        <v>36</v>
      </c>
      <c r="D22" s="48">
        <v>1</v>
      </c>
      <c r="E22" s="24" t="s">
        <v>69</v>
      </c>
      <c r="F22" s="3" t="s">
        <v>36</v>
      </c>
      <c r="G22" s="3" t="s">
        <v>36</v>
      </c>
      <c r="H22" s="3" t="s">
        <v>36</v>
      </c>
      <c r="I22" s="24" t="s">
        <v>36</v>
      </c>
      <c r="J22" s="33" t="s">
        <v>36</v>
      </c>
      <c r="K22" s="34" t="s">
        <v>36</v>
      </c>
      <c r="L22" s="59">
        <f>D22</f>
        <v>1</v>
      </c>
      <c r="M22" s="48" t="s">
        <v>36</v>
      </c>
      <c r="N22" s="23" t="s">
        <v>36</v>
      </c>
      <c r="O22" s="48">
        <v>1</v>
      </c>
      <c r="P22" s="55" t="s">
        <v>36</v>
      </c>
      <c r="Q22" s="3" t="s">
        <v>36</v>
      </c>
      <c r="R22" s="3" t="s">
        <v>36</v>
      </c>
      <c r="S22" s="3" t="s">
        <v>36</v>
      </c>
      <c r="T22" s="24" t="s">
        <v>36</v>
      </c>
      <c r="U22" s="33" t="s">
        <v>36</v>
      </c>
      <c r="V22" s="34" t="s">
        <v>36</v>
      </c>
      <c r="W22" s="59">
        <f>O22</f>
        <v>1</v>
      </c>
      <c r="X22" s="36" t="s">
        <v>82</v>
      </c>
      <c r="Y22" s="37" t="s">
        <v>37</v>
      </c>
      <c r="Z22" s="29" t="s">
        <v>38</v>
      </c>
      <c r="AA22" s="60" t="s">
        <v>83</v>
      </c>
      <c r="AB22" s="61" t="s">
        <v>84</v>
      </c>
      <c r="AC22" s="3" t="s">
        <v>41</v>
      </c>
      <c r="AD22" s="38" t="s">
        <v>73</v>
      </c>
      <c r="AE22" s="3" t="s">
        <v>74</v>
      </c>
      <c r="AF22" s="3" t="s">
        <v>49</v>
      </c>
      <c r="AG22" s="36" t="s">
        <v>85</v>
      </c>
      <c r="AH22" s="24" t="s">
        <v>36</v>
      </c>
      <c r="AI22" s="41" t="s">
        <v>86</v>
      </c>
      <c r="AJ22" s="5" t="s">
        <v>87</v>
      </c>
      <c r="AK22" s="57" t="s">
        <v>76</v>
      </c>
      <c r="AL22" s="103" t="s">
        <v>44</v>
      </c>
      <c r="AM22" s="3" t="s">
        <v>36</v>
      </c>
      <c r="AN22" s="62" t="s">
        <v>88</v>
      </c>
      <c r="AO22" s="63" t="s">
        <v>190</v>
      </c>
      <c r="AP22" s="43" t="s">
        <v>89</v>
      </c>
      <c r="AQ22" s="17" t="s">
        <v>54</v>
      </c>
      <c r="AR22" s="29" t="s">
        <v>76</v>
      </c>
      <c r="AS22" s="30" t="s">
        <v>191</v>
      </c>
      <c r="AT22" s="5" t="s">
        <v>215</v>
      </c>
    </row>
    <row r="23" spans="1:46" ht="12" customHeight="1" x14ac:dyDescent="0.2">
      <c r="A23" s="64" t="s">
        <v>90</v>
      </c>
      <c r="B23" s="65"/>
      <c r="C23" s="66"/>
      <c r="D23" s="48"/>
      <c r="E23" s="24"/>
      <c r="I23" s="24"/>
      <c r="J23" s="33"/>
      <c r="K23" s="34"/>
      <c r="L23" s="59"/>
      <c r="M23" s="66"/>
      <c r="N23" s="66"/>
      <c r="O23" s="48"/>
      <c r="P23" s="24"/>
      <c r="T23" s="24"/>
      <c r="U23" s="33"/>
      <c r="V23" s="34"/>
      <c r="W23" s="59"/>
      <c r="X23" s="36"/>
      <c r="Y23" s="67"/>
      <c r="Z23" s="29"/>
      <c r="AA23" s="36"/>
      <c r="AE23" s="3"/>
      <c r="AF23" s="3"/>
      <c r="AG23" s="3"/>
      <c r="AH23" s="24"/>
      <c r="AI23" s="68"/>
      <c r="AJ23" s="36"/>
      <c r="AK23" s="36"/>
      <c r="AL23" s="3"/>
      <c r="AM23" s="3"/>
      <c r="AN23" s="69"/>
      <c r="AO23" s="36"/>
      <c r="AP23" s="36"/>
      <c r="AQ23" s="36"/>
      <c r="AR23" s="36"/>
      <c r="AS23" s="69"/>
      <c r="AT23" s="5" t="s">
        <v>215</v>
      </c>
    </row>
    <row r="24" spans="1:46" ht="12" customHeight="1" x14ac:dyDescent="0.2">
      <c r="A24" s="45" t="s">
        <v>91</v>
      </c>
      <c r="B24" s="58"/>
      <c r="C24" s="48"/>
      <c r="D24" s="48"/>
      <c r="E24" s="24"/>
      <c r="I24" s="24"/>
      <c r="J24" s="33"/>
      <c r="K24" s="34"/>
      <c r="L24" s="59"/>
      <c r="M24" s="48"/>
      <c r="N24" s="48"/>
      <c r="O24" s="48"/>
      <c r="P24" s="24"/>
      <c r="T24" s="24"/>
      <c r="U24" s="33"/>
      <c r="V24" s="34"/>
      <c r="W24" s="59"/>
      <c r="X24" s="17" t="s">
        <v>36</v>
      </c>
      <c r="Y24" s="67"/>
      <c r="Z24" s="36"/>
      <c r="AA24" s="36"/>
      <c r="AE24" s="3"/>
      <c r="AF24" s="3"/>
      <c r="AG24" s="3"/>
      <c r="AH24" s="24"/>
      <c r="AI24" s="41"/>
      <c r="AL24" s="3"/>
      <c r="AM24" s="3"/>
      <c r="AN24" s="69"/>
      <c r="AO24" s="36"/>
      <c r="AP24" s="36"/>
      <c r="AQ24" s="36"/>
      <c r="AR24" s="36"/>
      <c r="AS24" s="70"/>
      <c r="AT24" s="5" t="s">
        <v>215</v>
      </c>
    </row>
    <row r="25" spans="1:46" ht="12" customHeight="1" x14ac:dyDescent="0.2">
      <c r="A25" s="46" t="s">
        <v>92</v>
      </c>
      <c r="B25" s="58">
        <v>6.2235973676395924E-3</v>
      </c>
      <c r="C25" s="48" t="s">
        <v>69</v>
      </c>
      <c r="D25" s="48">
        <v>8.2652570879384907E-2</v>
      </c>
      <c r="E25" s="24" t="s">
        <v>69</v>
      </c>
      <c r="F25" s="71">
        <v>3.09</v>
      </c>
      <c r="G25" s="71" t="s">
        <v>69</v>
      </c>
      <c r="H25" s="71">
        <v>2.4300000000000002</v>
      </c>
      <c r="I25" s="72">
        <v>3.94</v>
      </c>
      <c r="J25" s="73">
        <f>F25/((1-B25)+(B25*F25))</f>
        <v>3.0503234710885079</v>
      </c>
      <c r="K25" s="74">
        <f>J25*B25</f>
        <v>1.8983985125115701E-2</v>
      </c>
      <c r="L25" s="75">
        <f>K25-B25</f>
        <v>1.2760387757476108E-2</v>
      </c>
      <c r="M25" s="48">
        <f>B25</f>
        <v>6.2235973676395924E-3</v>
      </c>
      <c r="N25" s="71" t="s">
        <v>69</v>
      </c>
      <c r="O25" s="48">
        <f>D25</f>
        <v>8.2652570879384907E-2</v>
      </c>
      <c r="P25" s="24" t="s">
        <v>69</v>
      </c>
      <c r="Q25" s="71">
        <f>F25</f>
        <v>3.09</v>
      </c>
      <c r="R25" s="71" t="s">
        <v>69</v>
      </c>
      <c r="S25" s="71">
        <f>H25</f>
        <v>2.4300000000000002</v>
      </c>
      <c r="T25" s="72">
        <f t="shared" ref="S25:T29" si="0">I25</f>
        <v>3.94</v>
      </c>
      <c r="U25" s="73">
        <f>Q25/((1-M25)+(M25*Q25))</f>
        <v>3.0503234710885079</v>
      </c>
      <c r="V25" s="74">
        <f>U25*M25</f>
        <v>1.8983985125115701E-2</v>
      </c>
      <c r="W25" s="75">
        <f>V25-M25</f>
        <v>1.2760387757476108E-2</v>
      </c>
      <c r="X25" s="36" t="s">
        <v>93</v>
      </c>
      <c r="Y25" s="68" t="s">
        <v>94</v>
      </c>
      <c r="Z25" s="36" t="s">
        <v>95</v>
      </c>
      <c r="AA25" s="36" t="s">
        <v>96</v>
      </c>
      <c r="AB25" s="3" t="s">
        <v>97</v>
      </c>
      <c r="AC25" s="3" t="s">
        <v>98</v>
      </c>
      <c r="AD25" s="3" t="s">
        <v>99</v>
      </c>
      <c r="AE25" s="3" t="s">
        <v>43</v>
      </c>
      <c r="AF25" s="3" t="s">
        <v>49</v>
      </c>
      <c r="AG25" s="66">
        <v>2081</v>
      </c>
      <c r="AH25" s="76">
        <v>3131790</v>
      </c>
      <c r="AI25" s="41" t="s">
        <v>100</v>
      </c>
      <c r="AJ25" s="57" t="s">
        <v>101</v>
      </c>
      <c r="AK25" s="57" t="s">
        <v>76</v>
      </c>
      <c r="AL25" s="3" t="s">
        <v>49</v>
      </c>
      <c r="AM25" s="3" t="s">
        <v>102</v>
      </c>
      <c r="AN25" s="69" t="s">
        <v>103</v>
      </c>
      <c r="AO25" s="36" t="s">
        <v>104</v>
      </c>
      <c r="AP25" s="36" t="s">
        <v>105</v>
      </c>
      <c r="AQ25" s="36"/>
      <c r="AR25" s="77" t="s">
        <v>76</v>
      </c>
      <c r="AS25" s="78" t="s">
        <v>106</v>
      </c>
      <c r="AT25" s="5" t="s">
        <v>215</v>
      </c>
    </row>
    <row r="26" spans="1:46" ht="12" customHeight="1" x14ac:dyDescent="0.2">
      <c r="A26" s="46" t="s">
        <v>107</v>
      </c>
      <c r="B26" s="58">
        <v>0.19455066921606118</v>
      </c>
      <c r="C26" s="48" t="s">
        <v>69</v>
      </c>
      <c r="D26" s="48">
        <v>0.39971949509116411</v>
      </c>
      <c r="E26" s="24" t="s">
        <v>69</v>
      </c>
      <c r="F26" s="71">
        <v>2.66</v>
      </c>
      <c r="G26" s="71" t="s">
        <v>69</v>
      </c>
      <c r="H26" s="71">
        <v>2.14</v>
      </c>
      <c r="I26" s="72">
        <v>3.3</v>
      </c>
      <c r="J26" s="73">
        <f>F26/((1-B26)+(B26*F26))</f>
        <v>2.0106517513242426</v>
      </c>
      <c r="K26" s="74">
        <f>J26*B26</f>
        <v>0.39117364378057684</v>
      </c>
      <c r="L26" s="75">
        <f>K26-B26</f>
        <v>0.19662297456451566</v>
      </c>
      <c r="M26" s="48">
        <f>B26</f>
        <v>0.19455066921606118</v>
      </c>
      <c r="N26" s="71" t="s">
        <v>69</v>
      </c>
      <c r="O26" s="48">
        <f>D26</f>
        <v>0.39971949509116411</v>
      </c>
      <c r="P26" s="24" t="s">
        <v>69</v>
      </c>
      <c r="Q26" s="71">
        <f>F26</f>
        <v>2.66</v>
      </c>
      <c r="R26" s="71" t="s">
        <v>69</v>
      </c>
      <c r="S26" s="71">
        <f t="shared" si="0"/>
        <v>2.14</v>
      </c>
      <c r="T26" s="72">
        <f t="shared" si="0"/>
        <v>3.3</v>
      </c>
      <c r="U26" s="73">
        <f>Q26/((1-M26)+(M26*Q26))</f>
        <v>2.0106517513242426</v>
      </c>
      <c r="V26" s="74">
        <f>U26*M26</f>
        <v>0.39117364378057684</v>
      </c>
      <c r="W26" s="75">
        <f>V26-M26</f>
        <v>0.19662297456451566</v>
      </c>
      <c r="X26" s="36" t="s">
        <v>93</v>
      </c>
      <c r="Y26" s="68" t="s">
        <v>94</v>
      </c>
      <c r="Z26" s="36" t="s">
        <v>95</v>
      </c>
      <c r="AA26" s="36" t="s">
        <v>108</v>
      </c>
      <c r="AB26" s="3" t="s">
        <v>97</v>
      </c>
      <c r="AC26" s="3" t="s">
        <v>98</v>
      </c>
      <c r="AD26" s="3" t="s">
        <v>99</v>
      </c>
      <c r="AE26" s="3" t="s">
        <v>43</v>
      </c>
      <c r="AF26" s="3" t="s">
        <v>49</v>
      </c>
      <c r="AG26" s="66">
        <v>713</v>
      </c>
      <c r="AH26" s="76">
        <v>4184</v>
      </c>
      <c r="AI26" s="41" t="s">
        <v>100</v>
      </c>
      <c r="AJ26" s="57" t="s">
        <v>101</v>
      </c>
      <c r="AK26" s="57" t="s">
        <v>76</v>
      </c>
      <c r="AL26" s="3" t="s">
        <v>49</v>
      </c>
      <c r="AM26" s="3" t="s">
        <v>102</v>
      </c>
      <c r="AN26" s="69" t="s">
        <v>103</v>
      </c>
      <c r="AO26" s="36" t="s">
        <v>107</v>
      </c>
      <c r="AP26" s="36" t="s">
        <v>105</v>
      </c>
      <c r="AQ26" s="36"/>
      <c r="AR26" s="77" t="s">
        <v>76</v>
      </c>
      <c r="AS26" s="78" t="s">
        <v>109</v>
      </c>
      <c r="AT26" s="5" t="s">
        <v>215</v>
      </c>
    </row>
    <row r="27" spans="1:46" ht="12" customHeight="1" x14ac:dyDescent="0.2">
      <c r="A27" s="46" t="s">
        <v>110</v>
      </c>
      <c r="B27" s="58">
        <v>6.4909930028286433E-2</v>
      </c>
      <c r="C27" s="48" t="s">
        <v>69</v>
      </c>
      <c r="D27" s="48">
        <v>0.34886817576564583</v>
      </c>
      <c r="E27" s="24" t="s">
        <v>69</v>
      </c>
      <c r="F27" s="71">
        <v>2.72</v>
      </c>
      <c r="G27" s="71" t="s">
        <v>69</v>
      </c>
      <c r="H27" s="71">
        <v>2.04</v>
      </c>
      <c r="I27" s="72">
        <v>3.63</v>
      </c>
      <c r="J27" s="73">
        <f>F27/((1-B27)+(B27*F27))</f>
        <v>2.4468241256100245</v>
      </c>
      <c r="K27" s="74">
        <f>J27*B27</f>
        <v>0.15882318278486982</v>
      </c>
      <c r="L27" s="75">
        <f>K27-B27</f>
        <v>9.3913252756583382E-2</v>
      </c>
      <c r="M27" s="48">
        <f>B27</f>
        <v>6.4909930028286433E-2</v>
      </c>
      <c r="N27" s="71" t="s">
        <v>69</v>
      </c>
      <c r="O27" s="48">
        <f>D27</f>
        <v>0.34886817576564583</v>
      </c>
      <c r="P27" s="24" t="s">
        <v>69</v>
      </c>
      <c r="Q27" s="71">
        <f>F27</f>
        <v>2.72</v>
      </c>
      <c r="R27" s="71" t="s">
        <v>69</v>
      </c>
      <c r="S27" s="71">
        <f t="shared" si="0"/>
        <v>2.04</v>
      </c>
      <c r="T27" s="72">
        <f t="shared" si="0"/>
        <v>3.63</v>
      </c>
      <c r="U27" s="73">
        <f>Q27/((1-M27)+(M27*Q27))</f>
        <v>2.4468241256100245</v>
      </c>
      <c r="V27" s="74">
        <f>U27*M27</f>
        <v>0.15882318278486982</v>
      </c>
      <c r="W27" s="75">
        <f>V27-M27</f>
        <v>9.3913252756583382E-2</v>
      </c>
      <c r="X27" s="36" t="s">
        <v>93</v>
      </c>
      <c r="Y27" s="68" t="s">
        <v>94</v>
      </c>
      <c r="Z27" s="36" t="s">
        <v>95</v>
      </c>
      <c r="AA27" s="36" t="s">
        <v>108</v>
      </c>
      <c r="AB27" s="3" t="s">
        <v>97</v>
      </c>
      <c r="AC27" s="3" t="s">
        <v>98</v>
      </c>
      <c r="AD27" s="3" t="s">
        <v>99</v>
      </c>
      <c r="AE27" s="3" t="s">
        <v>43</v>
      </c>
      <c r="AF27" s="3" t="s">
        <v>49</v>
      </c>
      <c r="AG27" s="66">
        <v>751</v>
      </c>
      <c r="AH27" s="76">
        <v>6717</v>
      </c>
      <c r="AI27" s="41" t="s">
        <v>100</v>
      </c>
      <c r="AJ27" s="57" t="s">
        <v>101</v>
      </c>
      <c r="AK27" s="57" t="s">
        <v>76</v>
      </c>
      <c r="AL27" s="3" t="s">
        <v>49</v>
      </c>
      <c r="AM27" s="3" t="s">
        <v>102</v>
      </c>
      <c r="AN27" s="69" t="s">
        <v>103</v>
      </c>
      <c r="AO27" s="77" t="s">
        <v>111</v>
      </c>
      <c r="AP27" s="36" t="s">
        <v>105</v>
      </c>
      <c r="AQ27" s="36"/>
      <c r="AR27" s="77" t="s">
        <v>76</v>
      </c>
      <c r="AS27" s="78" t="s">
        <v>112</v>
      </c>
      <c r="AT27" s="5" t="s">
        <v>215</v>
      </c>
    </row>
    <row r="28" spans="1:46" ht="12" customHeight="1" x14ac:dyDescent="0.2">
      <c r="A28" s="46" t="s">
        <v>113</v>
      </c>
      <c r="B28" s="47">
        <v>0.24242424242424243</v>
      </c>
      <c r="C28" s="48" t="s">
        <v>69</v>
      </c>
      <c r="D28" s="48">
        <v>0.5670103092783505</v>
      </c>
      <c r="E28" s="24" t="s">
        <v>69</v>
      </c>
      <c r="F28" s="71">
        <v>2.34</v>
      </c>
      <c r="G28" s="71" t="s">
        <v>69</v>
      </c>
      <c r="H28" s="71">
        <v>1.59</v>
      </c>
      <c r="I28" s="72">
        <v>3.43</v>
      </c>
      <c r="J28" s="73">
        <f>F28/((1-B28)+(B28*F28))</f>
        <v>1.7662397072278133</v>
      </c>
      <c r="K28" s="74">
        <f>J28*B28</f>
        <v>0.42817932296431838</v>
      </c>
      <c r="L28" s="75">
        <f>K28-B28</f>
        <v>0.18575508054007595</v>
      </c>
      <c r="M28" s="48">
        <f>B28</f>
        <v>0.24242424242424243</v>
      </c>
      <c r="N28" s="71" t="s">
        <v>69</v>
      </c>
      <c r="O28" s="48">
        <f>D28</f>
        <v>0.5670103092783505</v>
      </c>
      <c r="P28" s="24" t="s">
        <v>69</v>
      </c>
      <c r="Q28" s="71">
        <f>F28</f>
        <v>2.34</v>
      </c>
      <c r="R28" s="71" t="s">
        <v>69</v>
      </c>
      <c r="S28" s="71">
        <f t="shared" si="0"/>
        <v>1.59</v>
      </c>
      <c r="T28" s="72">
        <f t="shared" si="0"/>
        <v>3.43</v>
      </c>
      <c r="U28" s="73">
        <f>Q28/((1-M28)+(M28*Q28))</f>
        <v>1.7662397072278133</v>
      </c>
      <c r="V28" s="74">
        <f>U28*M28</f>
        <v>0.42817932296431838</v>
      </c>
      <c r="W28" s="75">
        <f>V28-M28</f>
        <v>0.18575508054007595</v>
      </c>
      <c r="X28" s="36" t="s">
        <v>93</v>
      </c>
      <c r="Y28" s="68" t="s">
        <v>94</v>
      </c>
      <c r="Z28" s="36" t="s">
        <v>95</v>
      </c>
      <c r="AA28" s="36" t="s">
        <v>108</v>
      </c>
      <c r="AB28" s="3" t="s">
        <v>97</v>
      </c>
      <c r="AC28" s="3" t="s">
        <v>98</v>
      </c>
      <c r="AD28" s="3" t="s">
        <v>99</v>
      </c>
      <c r="AE28" s="3" t="s">
        <v>43</v>
      </c>
      <c r="AF28" s="3" t="s">
        <v>49</v>
      </c>
      <c r="AG28" s="66">
        <v>194</v>
      </c>
      <c r="AH28" s="76">
        <v>594</v>
      </c>
      <c r="AI28" s="41" t="s">
        <v>100</v>
      </c>
      <c r="AJ28" s="57" t="s">
        <v>101</v>
      </c>
      <c r="AK28" s="57" t="s">
        <v>76</v>
      </c>
      <c r="AL28" s="3" t="s">
        <v>49</v>
      </c>
      <c r="AM28" s="3" t="s">
        <v>102</v>
      </c>
      <c r="AN28" s="69" t="s">
        <v>103</v>
      </c>
      <c r="AO28" s="36" t="s">
        <v>113</v>
      </c>
      <c r="AP28" s="36" t="s">
        <v>105</v>
      </c>
      <c r="AQ28" s="36"/>
      <c r="AR28" s="77" t="s">
        <v>76</v>
      </c>
      <c r="AS28" s="30" t="s">
        <v>114</v>
      </c>
      <c r="AT28" s="5" t="s">
        <v>215</v>
      </c>
    </row>
    <row r="29" spans="1:46" ht="12" customHeight="1" x14ac:dyDescent="0.2">
      <c r="A29" s="46" t="s">
        <v>216</v>
      </c>
      <c r="B29" s="47">
        <v>0.12523629489603025</v>
      </c>
      <c r="C29" s="48" t="s">
        <v>69</v>
      </c>
      <c r="D29" s="48">
        <v>0.27333333333333332</v>
      </c>
      <c r="E29" s="24" t="s">
        <v>69</v>
      </c>
      <c r="F29" s="71">
        <v>4.1399999999999997</v>
      </c>
      <c r="G29" s="71" t="s">
        <v>69</v>
      </c>
      <c r="H29" s="71">
        <v>2.98</v>
      </c>
      <c r="I29" s="72">
        <v>5.76</v>
      </c>
      <c r="J29" s="73">
        <f>F29/((1-B29)+(B29*F29))</f>
        <v>2.9714867202605069</v>
      </c>
      <c r="K29" s="74">
        <f>J29*B29</f>
        <v>0.37213798717818258</v>
      </c>
      <c r="L29" s="75">
        <f>(K29-B29)*0.311</f>
        <v>7.6786426299749369E-2</v>
      </c>
      <c r="M29" s="48">
        <f>B29</f>
        <v>0.12523629489603025</v>
      </c>
      <c r="N29" s="71" t="s">
        <v>69</v>
      </c>
      <c r="O29" s="48">
        <f>D29</f>
        <v>0.27333333333333332</v>
      </c>
      <c r="P29" s="24" t="s">
        <v>69</v>
      </c>
      <c r="Q29" s="71">
        <f>F29</f>
        <v>4.1399999999999997</v>
      </c>
      <c r="R29" s="71" t="s">
        <v>69</v>
      </c>
      <c r="S29" s="71">
        <f t="shared" si="0"/>
        <v>2.98</v>
      </c>
      <c r="T29" s="72">
        <f t="shared" si="0"/>
        <v>5.76</v>
      </c>
      <c r="U29" s="73">
        <f>Q29/((1-M29)+(M29*Q29))</f>
        <v>2.9714867202605069</v>
      </c>
      <c r="V29" s="74">
        <f>U29*M29</f>
        <v>0.37213798717818258</v>
      </c>
      <c r="W29" s="75">
        <f>(V29-M29)*0.59</f>
        <v>0.14567199844646986</v>
      </c>
      <c r="X29" s="36" t="s">
        <v>115</v>
      </c>
      <c r="Y29" s="68" t="s">
        <v>94</v>
      </c>
      <c r="Z29" s="36" t="s">
        <v>95</v>
      </c>
      <c r="AA29" s="36" t="s">
        <v>108</v>
      </c>
      <c r="AB29" s="3" t="s">
        <v>97</v>
      </c>
      <c r="AC29" s="3" t="s">
        <v>98</v>
      </c>
      <c r="AD29" s="3" t="s">
        <v>99</v>
      </c>
      <c r="AE29" s="3" t="s">
        <v>43</v>
      </c>
      <c r="AF29" s="3" t="s">
        <v>49</v>
      </c>
      <c r="AG29" s="66">
        <v>1050</v>
      </c>
      <c r="AH29" s="76">
        <v>4232</v>
      </c>
      <c r="AI29" s="41" t="s">
        <v>100</v>
      </c>
      <c r="AJ29" s="57" t="s">
        <v>101</v>
      </c>
      <c r="AK29" s="57" t="s">
        <v>76</v>
      </c>
      <c r="AL29" s="3" t="s">
        <v>49</v>
      </c>
      <c r="AM29" s="3" t="s">
        <v>102</v>
      </c>
      <c r="AN29" s="69" t="s">
        <v>103</v>
      </c>
      <c r="AO29" s="36" t="s">
        <v>116</v>
      </c>
      <c r="AP29" s="36" t="s">
        <v>105</v>
      </c>
      <c r="AQ29" s="36"/>
      <c r="AR29" s="77" t="s">
        <v>76</v>
      </c>
      <c r="AS29" s="30" t="s">
        <v>117</v>
      </c>
      <c r="AT29" s="5" t="s">
        <v>215</v>
      </c>
    </row>
    <row r="30" spans="1:46" ht="12" customHeight="1" x14ac:dyDescent="0.2">
      <c r="A30" s="45" t="s">
        <v>118</v>
      </c>
      <c r="B30" s="47"/>
      <c r="C30" s="49"/>
      <c r="D30" s="49"/>
      <c r="E30" s="24"/>
      <c r="F30" s="103"/>
      <c r="G30" s="103"/>
      <c r="H30" s="103"/>
      <c r="I30" s="50"/>
      <c r="J30" s="51"/>
      <c r="K30" s="52"/>
      <c r="L30" s="35"/>
      <c r="M30" s="49"/>
      <c r="N30" s="49"/>
      <c r="O30" s="49"/>
      <c r="P30" s="24"/>
      <c r="Q30" s="103"/>
      <c r="R30" s="103"/>
      <c r="S30" s="103"/>
      <c r="T30" s="50"/>
      <c r="U30" s="51"/>
      <c r="V30" s="52"/>
      <c r="W30" s="35"/>
      <c r="X30" s="17" t="s">
        <v>36</v>
      </c>
      <c r="Y30" s="37"/>
      <c r="Z30" s="29"/>
      <c r="AA30" s="29"/>
      <c r="AB30" s="103"/>
      <c r="AC30" s="103"/>
      <c r="AD30" s="103"/>
      <c r="AE30" s="103"/>
      <c r="AF30" s="103"/>
      <c r="AG30" s="103"/>
      <c r="AH30" s="50"/>
      <c r="AI30" s="79"/>
      <c r="AJ30" s="53"/>
      <c r="AK30" s="53"/>
      <c r="AL30" s="103"/>
      <c r="AM30" s="103"/>
      <c r="AN30" s="42"/>
      <c r="AO30" s="29"/>
      <c r="AP30" s="29"/>
      <c r="AQ30" s="29"/>
      <c r="AR30" s="29"/>
      <c r="AS30" s="44"/>
      <c r="AT30" s="5" t="s">
        <v>215</v>
      </c>
    </row>
    <row r="31" spans="1:46" ht="12" customHeight="1" x14ac:dyDescent="0.2">
      <c r="A31" s="46" t="s">
        <v>119</v>
      </c>
      <c r="B31" s="58">
        <v>8.8999999999999996E-2</v>
      </c>
      <c r="C31" s="48" t="s">
        <v>69</v>
      </c>
      <c r="D31" s="49">
        <v>0.155</v>
      </c>
      <c r="E31" s="24" t="s">
        <v>69</v>
      </c>
      <c r="F31" s="80">
        <v>1.36</v>
      </c>
      <c r="G31" s="71" t="s">
        <v>69</v>
      </c>
      <c r="H31" s="80">
        <v>1.19</v>
      </c>
      <c r="I31" s="81">
        <v>1.55</v>
      </c>
      <c r="J31" s="73">
        <f>F31/((1-B31)+(B31*F31))</f>
        <v>1.3177783806829193</v>
      </c>
      <c r="K31" s="74">
        <f>J31*B31</f>
        <v>0.11728227588077982</v>
      </c>
      <c r="L31" s="75">
        <f>K31-B31</f>
        <v>2.828227588077982E-2</v>
      </c>
      <c r="M31" s="48">
        <v>0.23699999999999999</v>
      </c>
      <c r="N31" s="71" t="s">
        <v>69</v>
      </c>
      <c r="O31" s="49">
        <v>0.34899999999999998</v>
      </c>
      <c r="P31" s="24" t="s">
        <v>69</v>
      </c>
      <c r="Q31" s="80">
        <v>1.33</v>
      </c>
      <c r="R31" s="71" t="s">
        <v>69</v>
      </c>
      <c r="S31" s="80">
        <v>1.08</v>
      </c>
      <c r="T31" s="81">
        <v>1.64</v>
      </c>
      <c r="U31" s="73">
        <f>Q31/((1-M31)+(M31*Q31))</f>
        <v>1.2335259365058757</v>
      </c>
      <c r="V31" s="74">
        <f>U31*M31</f>
        <v>0.29234564695189252</v>
      </c>
      <c r="W31" s="75">
        <f>V31-M31</f>
        <v>5.5345646951892535E-2</v>
      </c>
      <c r="X31" s="77" t="s">
        <v>120</v>
      </c>
      <c r="Y31" s="82" t="s">
        <v>37</v>
      </c>
      <c r="Z31" s="29" t="s">
        <v>38</v>
      </c>
      <c r="AA31" s="77" t="s">
        <v>121</v>
      </c>
      <c r="AB31" s="83">
        <v>2005</v>
      </c>
      <c r="AC31" s="3" t="s">
        <v>98</v>
      </c>
      <c r="AD31" s="103" t="s">
        <v>73</v>
      </c>
      <c r="AE31" s="103" t="s">
        <v>43</v>
      </c>
      <c r="AF31" s="3" t="s">
        <v>49</v>
      </c>
      <c r="AG31" s="105" t="s">
        <v>122</v>
      </c>
      <c r="AH31" s="50" t="s">
        <v>69</v>
      </c>
      <c r="AI31" s="79" t="s">
        <v>123</v>
      </c>
      <c r="AJ31" s="53" t="s">
        <v>124</v>
      </c>
      <c r="AK31" s="57" t="s">
        <v>76</v>
      </c>
      <c r="AL31" s="103" t="s">
        <v>49</v>
      </c>
      <c r="AM31" s="103" t="s">
        <v>69</v>
      </c>
      <c r="AN31" s="84" t="s">
        <v>125</v>
      </c>
      <c r="AO31" s="77" t="s">
        <v>126</v>
      </c>
      <c r="AP31" s="43" t="s">
        <v>127</v>
      </c>
      <c r="AQ31" s="29" t="s">
        <v>54</v>
      </c>
      <c r="AR31" s="29" t="s">
        <v>128</v>
      </c>
      <c r="AS31" s="44" t="s">
        <v>129</v>
      </c>
      <c r="AT31" s="5" t="s">
        <v>215</v>
      </c>
    </row>
    <row r="32" spans="1:46" ht="12" customHeight="1" x14ac:dyDescent="0.2">
      <c r="A32" s="46" t="s">
        <v>130</v>
      </c>
      <c r="B32" s="58">
        <v>0.10100000000000001</v>
      </c>
      <c r="C32" s="48" t="s">
        <v>69</v>
      </c>
      <c r="D32" s="49">
        <v>0.27600000000000002</v>
      </c>
      <c r="E32" s="24" t="s">
        <v>69</v>
      </c>
      <c r="F32" s="85">
        <v>2.2999999999999998</v>
      </c>
      <c r="G32" s="71" t="s">
        <v>69</v>
      </c>
      <c r="H32" s="80">
        <v>1.7</v>
      </c>
      <c r="I32" s="81">
        <v>3</v>
      </c>
      <c r="J32" s="73">
        <f>F32/((1-B32)+(B32*F32))</f>
        <v>2.0330593122955891</v>
      </c>
      <c r="K32" s="74">
        <f>J32*B32</f>
        <v>0.2053389905418545</v>
      </c>
      <c r="L32" s="75">
        <f>K32-B32</f>
        <v>0.1043389905418545</v>
      </c>
      <c r="M32" s="48">
        <v>0.17899999999999999</v>
      </c>
      <c r="N32" s="71" t="s">
        <v>69</v>
      </c>
      <c r="O32" s="49">
        <v>0.41099999999999998</v>
      </c>
      <c r="P32" s="24" t="s">
        <v>69</v>
      </c>
      <c r="Q32" s="85">
        <v>1.9</v>
      </c>
      <c r="R32" s="71" t="s">
        <v>69</v>
      </c>
      <c r="S32" s="80">
        <v>1.1000000000000001</v>
      </c>
      <c r="T32" s="81">
        <v>1.34</v>
      </c>
      <c r="U32" s="73">
        <f>Q32/((1-M32)+(M32*Q32))</f>
        <v>1.6363792954956509</v>
      </c>
      <c r="V32" s="74">
        <f>U32*M32</f>
        <v>0.29291189389372152</v>
      </c>
      <c r="W32" s="75">
        <f>V32-M32</f>
        <v>0.11391189389372153</v>
      </c>
      <c r="X32" s="77" t="s">
        <v>131</v>
      </c>
      <c r="Y32" s="82" t="s">
        <v>37</v>
      </c>
      <c r="Z32" s="29" t="s">
        <v>38</v>
      </c>
      <c r="AA32" s="77" t="s">
        <v>132</v>
      </c>
      <c r="AB32" s="83" t="s">
        <v>72</v>
      </c>
      <c r="AC32" s="3" t="s">
        <v>98</v>
      </c>
      <c r="AD32" s="103" t="s">
        <v>133</v>
      </c>
      <c r="AE32" s="103" t="s">
        <v>43</v>
      </c>
      <c r="AF32" s="3" t="s">
        <v>49</v>
      </c>
      <c r="AG32" s="105" t="s">
        <v>134</v>
      </c>
      <c r="AH32" s="50" t="s">
        <v>69</v>
      </c>
      <c r="AI32" s="79" t="s">
        <v>135</v>
      </c>
      <c r="AJ32" s="53" t="s">
        <v>136</v>
      </c>
      <c r="AK32" s="57" t="s">
        <v>137</v>
      </c>
      <c r="AL32" s="103" t="s">
        <v>49</v>
      </c>
      <c r="AM32" s="86" t="s">
        <v>138</v>
      </c>
      <c r="AN32" s="42" t="s">
        <v>139</v>
      </c>
      <c r="AO32" s="29" t="s">
        <v>140</v>
      </c>
      <c r="AP32" s="36" t="s">
        <v>141</v>
      </c>
      <c r="AQ32" s="29" t="s">
        <v>69</v>
      </c>
      <c r="AR32" s="77" t="s">
        <v>76</v>
      </c>
      <c r="AS32" s="44" t="s">
        <v>142</v>
      </c>
      <c r="AT32" s="5" t="s">
        <v>215</v>
      </c>
    </row>
    <row r="33" spans="1:46" ht="12" customHeight="1" x14ac:dyDescent="0.2">
      <c r="A33" s="46" t="s">
        <v>143</v>
      </c>
      <c r="B33" s="47">
        <v>0.17699999999999999</v>
      </c>
      <c r="C33" s="48" t="s">
        <v>69</v>
      </c>
      <c r="D33" s="49">
        <v>0.317</v>
      </c>
      <c r="E33" s="24" t="s">
        <v>69</v>
      </c>
      <c r="F33" s="80">
        <v>1.7</v>
      </c>
      <c r="G33" s="71" t="s">
        <v>69</v>
      </c>
      <c r="H33" s="80">
        <v>1.54</v>
      </c>
      <c r="I33" s="81">
        <v>1.88</v>
      </c>
      <c r="J33" s="73">
        <f>F33/((1-B33)+(B33*F33))</f>
        <v>1.5125900880861287</v>
      </c>
      <c r="K33" s="74">
        <f>J33*B33</f>
        <v>0.26772844559124476</v>
      </c>
      <c r="L33" s="75">
        <f>K33-B33</f>
        <v>9.0728445591244766E-2</v>
      </c>
      <c r="M33" s="49">
        <v>0.22</v>
      </c>
      <c r="N33" s="71" t="s">
        <v>69</v>
      </c>
      <c r="O33" s="49">
        <v>0.38300000000000001</v>
      </c>
      <c r="P33" s="24" t="s">
        <v>69</v>
      </c>
      <c r="Q33" s="80">
        <v>1.82</v>
      </c>
      <c r="R33" s="71" t="s">
        <v>69</v>
      </c>
      <c r="S33" s="80">
        <v>1.44</v>
      </c>
      <c r="T33" s="81">
        <v>2.2999999999999998</v>
      </c>
      <c r="U33" s="73">
        <f>Q33/((1-M33)+(M33*Q33))</f>
        <v>1.5418502202643172</v>
      </c>
      <c r="V33" s="74">
        <f>U33*M33</f>
        <v>0.33920704845814981</v>
      </c>
      <c r="W33" s="75">
        <f>V33-M33</f>
        <v>0.11920704845814981</v>
      </c>
      <c r="X33" s="77" t="s">
        <v>120</v>
      </c>
      <c r="Y33" s="82" t="s">
        <v>37</v>
      </c>
      <c r="Z33" s="29" t="s">
        <v>38</v>
      </c>
      <c r="AA33" s="77" t="s">
        <v>121</v>
      </c>
      <c r="AB33" s="83">
        <v>2005</v>
      </c>
      <c r="AC33" s="3" t="s">
        <v>98</v>
      </c>
      <c r="AD33" s="103" t="s">
        <v>73</v>
      </c>
      <c r="AE33" s="103" t="s">
        <v>43</v>
      </c>
      <c r="AF33" s="3" t="s">
        <v>49</v>
      </c>
      <c r="AG33" s="105" t="s">
        <v>122</v>
      </c>
      <c r="AH33" s="50" t="s">
        <v>69</v>
      </c>
      <c r="AI33" s="79" t="s">
        <v>123</v>
      </c>
      <c r="AJ33" s="53" t="s">
        <v>124</v>
      </c>
      <c r="AK33" s="57" t="s">
        <v>76</v>
      </c>
      <c r="AL33" s="103" t="s">
        <v>49</v>
      </c>
      <c r="AM33" s="103" t="s">
        <v>69</v>
      </c>
      <c r="AN33" s="84" t="s">
        <v>125</v>
      </c>
      <c r="AO33" s="29" t="s">
        <v>144</v>
      </c>
      <c r="AP33" s="36" t="s">
        <v>78</v>
      </c>
      <c r="AQ33" s="29" t="s">
        <v>54</v>
      </c>
      <c r="AR33" s="29" t="s">
        <v>145</v>
      </c>
      <c r="AS33" s="44" t="s">
        <v>146</v>
      </c>
      <c r="AT33" s="5" t="s">
        <v>215</v>
      </c>
    </row>
    <row r="34" spans="1:46" ht="12" customHeight="1" x14ac:dyDescent="0.2">
      <c r="A34" s="45" t="s">
        <v>147</v>
      </c>
      <c r="B34" s="58"/>
      <c r="C34" s="48"/>
      <c r="D34" s="48"/>
      <c r="E34" s="24"/>
      <c r="I34" s="24"/>
      <c r="J34" s="33"/>
      <c r="K34" s="34"/>
      <c r="L34" s="59"/>
      <c r="M34" s="48"/>
      <c r="N34" s="48"/>
      <c r="O34" s="48"/>
      <c r="P34" s="24"/>
      <c r="T34" s="24"/>
      <c r="U34" s="33"/>
      <c r="V34" s="34"/>
      <c r="W34" s="59"/>
      <c r="X34" s="17" t="s">
        <v>36</v>
      </c>
      <c r="Y34" s="67"/>
      <c r="Z34" s="36"/>
      <c r="AA34" s="36"/>
      <c r="AE34" s="3"/>
      <c r="AF34" s="3"/>
      <c r="AG34" s="3"/>
      <c r="AH34" s="24"/>
      <c r="AI34" s="41"/>
      <c r="AL34" s="3"/>
      <c r="AM34" s="3"/>
      <c r="AN34" s="69"/>
      <c r="AO34" s="36"/>
      <c r="AP34" s="36"/>
      <c r="AQ34" s="36"/>
      <c r="AR34" s="36"/>
      <c r="AS34" s="70"/>
      <c r="AT34" s="5" t="s">
        <v>215</v>
      </c>
    </row>
    <row r="35" spans="1:46" ht="12" customHeight="1" x14ac:dyDescent="0.2">
      <c r="A35" s="46" t="s">
        <v>148</v>
      </c>
      <c r="B35" s="58">
        <v>9.4E-2</v>
      </c>
      <c r="C35" s="48" t="s">
        <v>69</v>
      </c>
      <c r="D35" s="48">
        <v>0.17299999999999999</v>
      </c>
      <c r="E35" s="24" t="s">
        <v>69</v>
      </c>
      <c r="F35" s="3">
        <v>1.52</v>
      </c>
      <c r="G35" s="71" t="s">
        <v>69</v>
      </c>
      <c r="H35" s="3">
        <v>1.37</v>
      </c>
      <c r="I35" s="24">
        <v>1.69</v>
      </c>
      <c r="J35" s="73">
        <f>F35/((1-B35)+(B35*F35))</f>
        <v>1.4491648234307071</v>
      </c>
      <c r="K35" s="74">
        <f>J35*B35</f>
        <v>0.13622149340248646</v>
      </c>
      <c r="L35" s="75">
        <f>K35-B35</f>
        <v>4.222149340248646E-2</v>
      </c>
      <c r="M35" s="48">
        <v>5.2999999999999999E-2</v>
      </c>
      <c r="N35" s="71" t="s">
        <v>69</v>
      </c>
      <c r="O35" s="48">
        <v>8.2000000000000003E-2</v>
      </c>
      <c r="P35" s="24" t="s">
        <v>69</v>
      </c>
      <c r="Q35" s="3">
        <v>1.33</v>
      </c>
      <c r="R35" s="71" t="s">
        <v>69</v>
      </c>
      <c r="S35" s="85">
        <v>1</v>
      </c>
      <c r="T35" s="24">
        <v>1.76</v>
      </c>
      <c r="U35" s="73">
        <f>Q35/((1-M35)+(M35*Q35))</f>
        <v>1.3071381536919282</v>
      </c>
      <c r="V35" s="74">
        <f>U35*M35</f>
        <v>6.92783221456722E-2</v>
      </c>
      <c r="W35" s="75">
        <f>V35-M35</f>
        <v>1.6278322145672201E-2</v>
      </c>
      <c r="X35" s="77" t="s">
        <v>120</v>
      </c>
      <c r="Y35" s="82" t="s">
        <v>37</v>
      </c>
      <c r="Z35" s="29" t="s">
        <v>38</v>
      </c>
      <c r="AA35" s="77" t="s">
        <v>121</v>
      </c>
      <c r="AB35" s="83">
        <v>2005</v>
      </c>
      <c r="AC35" s="3" t="s">
        <v>98</v>
      </c>
      <c r="AD35" s="103" t="s">
        <v>73</v>
      </c>
      <c r="AE35" s="103" t="s">
        <v>43</v>
      </c>
      <c r="AF35" s="3" t="s">
        <v>49</v>
      </c>
      <c r="AG35" s="105" t="s">
        <v>122</v>
      </c>
      <c r="AH35" s="50" t="s">
        <v>69</v>
      </c>
      <c r="AI35" s="79" t="s">
        <v>123</v>
      </c>
      <c r="AJ35" s="53" t="s">
        <v>124</v>
      </c>
      <c r="AK35" s="57" t="s">
        <v>76</v>
      </c>
      <c r="AL35" s="103" t="s">
        <v>49</v>
      </c>
      <c r="AM35" s="103" t="s">
        <v>69</v>
      </c>
      <c r="AN35" s="84" t="s">
        <v>125</v>
      </c>
      <c r="AO35" s="77" t="s">
        <v>149</v>
      </c>
      <c r="AP35" s="43" t="s">
        <v>150</v>
      </c>
      <c r="AQ35" s="17" t="s">
        <v>54</v>
      </c>
      <c r="AR35" s="29" t="s">
        <v>145</v>
      </c>
      <c r="AS35" s="44" t="s">
        <v>129</v>
      </c>
      <c r="AT35" s="5" t="s">
        <v>215</v>
      </c>
    </row>
    <row r="36" spans="1:46" ht="12" customHeight="1" x14ac:dyDescent="0.2">
      <c r="A36" s="46" t="s">
        <v>151</v>
      </c>
      <c r="B36" s="58">
        <v>1.7999999999999999E-2</v>
      </c>
      <c r="C36" s="48" t="s">
        <v>69</v>
      </c>
      <c r="D36" s="48">
        <v>9.4E-2</v>
      </c>
      <c r="E36" s="24" t="s">
        <v>69</v>
      </c>
      <c r="F36" s="3">
        <v>2.6</v>
      </c>
      <c r="G36" s="71" t="s">
        <v>69</v>
      </c>
      <c r="H36" s="3">
        <v>1.7</v>
      </c>
      <c r="I36" s="24">
        <v>3.9</v>
      </c>
      <c r="J36" s="73">
        <f>F36/((1-B36)+(B36*F36))</f>
        <v>2.5272161741835149</v>
      </c>
      <c r="K36" s="74">
        <f>J36*B36</f>
        <v>4.5489891135303266E-2</v>
      </c>
      <c r="L36" s="75">
        <f>(K36-B36)*(13826000/23305000)</f>
        <v>1.6308742108418921E-2</v>
      </c>
      <c r="M36" s="49" t="s">
        <v>36</v>
      </c>
      <c r="N36" s="71" t="s">
        <v>69</v>
      </c>
      <c r="O36" s="48" t="s">
        <v>36</v>
      </c>
      <c r="P36" s="24" t="s">
        <v>69</v>
      </c>
      <c r="Q36" s="3" t="s">
        <v>36</v>
      </c>
      <c r="R36" s="71" t="s">
        <v>69</v>
      </c>
      <c r="S36" s="3" t="s">
        <v>36</v>
      </c>
      <c r="T36" s="24" t="s">
        <v>36</v>
      </c>
      <c r="U36" s="33" t="s">
        <v>36</v>
      </c>
      <c r="V36" s="34" t="s">
        <v>36</v>
      </c>
      <c r="W36" s="35" t="s">
        <v>36</v>
      </c>
      <c r="X36" s="36" t="s">
        <v>152</v>
      </c>
      <c r="Y36" s="82" t="s">
        <v>37</v>
      </c>
      <c r="Z36" s="36" t="s">
        <v>153</v>
      </c>
      <c r="AA36" s="36" t="s">
        <v>154</v>
      </c>
      <c r="AB36" s="3" t="s">
        <v>155</v>
      </c>
      <c r="AC36" s="3" t="s">
        <v>98</v>
      </c>
      <c r="AD36" s="103" t="s">
        <v>73</v>
      </c>
      <c r="AE36" s="103" t="s">
        <v>74</v>
      </c>
      <c r="AF36" s="3" t="s">
        <v>49</v>
      </c>
      <c r="AG36" s="66">
        <v>1945</v>
      </c>
      <c r="AH36" s="76">
        <v>2787</v>
      </c>
      <c r="AI36" s="41" t="s">
        <v>156</v>
      </c>
      <c r="AJ36" s="57" t="s">
        <v>157</v>
      </c>
      <c r="AK36" s="5" t="s">
        <v>76</v>
      </c>
      <c r="AL36" s="3" t="s">
        <v>44</v>
      </c>
      <c r="AM36" s="3" t="s">
        <v>36</v>
      </c>
      <c r="AN36" s="69" t="s">
        <v>158</v>
      </c>
      <c r="AO36" s="36" t="s">
        <v>159</v>
      </c>
      <c r="AP36" s="43" t="s">
        <v>160</v>
      </c>
      <c r="AQ36" s="36" t="s">
        <v>54</v>
      </c>
      <c r="AR36" s="29" t="s">
        <v>76</v>
      </c>
      <c r="AS36" s="44" t="s">
        <v>161</v>
      </c>
      <c r="AT36" s="5" t="s">
        <v>215</v>
      </c>
    </row>
    <row r="37" spans="1:46" ht="12" customHeight="1" x14ac:dyDescent="0.2">
      <c r="A37" s="46" t="s">
        <v>162</v>
      </c>
      <c r="B37" s="58">
        <v>0.29799999999999999</v>
      </c>
      <c r="C37" s="48" t="s">
        <v>69</v>
      </c>
      <c r="D37" s="48">
        <v>0.34899999999999998</v>
      </c>
      <c r="E37" s="24" t="s">
        <v>69</v>
      </c>
      <c r="F37" s="3">
        <v>1.39</v>
      </c>
      <c r="G37" s="71" t="s">
        <v>69</v>
      </c>
      <c r="H37" s="3">
        <v>1.27</v>
      </c>
      <c r="I37" s="24">
        <v>1.52</v>
      </c>
      <c r="J37" s="73">
        <f>F37/((1-B37)+(B37*F37))</f>
        <v>1.2452742290946228</v>
      </c>
      <c r="K37" s="74">
        <f>J37*B37</f>
        <v>0.3710917202701976</v>
      </c>
      <c r="L37" s="75">
        <f>K37-B37</f>
        <v>7.3091720270197613E-2</v>
      </c>
      <c r="M37" s="48">
        <v>0.23200000000000001</v>
      </c>
      <c r="N37" s="71" t="s">
        <v>69</v>
      </c>
      <c r="O37" s="48">
        <v>0.254</v>
      </c>
      <c r="P37" s="24" t="s">
        <v>69</v>
      </c>
      <c r="Q37" s="3">
        <v>1.41</v>
      </c>
      <c r="R37" s="71" t="s">
        <v>69</v>
      </c>
      <c r="S37" s="3">
        <v>1.1599999999999999</v>
      </c>
      <c r="T37" s="24">
        <v>1.72</v>
      </c>
      <c r="U37" s="73">
        <f>Q37/((1-M37)+(M37*Q37))</f>
        <v>1.2875301336839797</v>
      </c>
      <c r="V37" s="74">
        <f>U37*M37</f>
        <v>0.29870699101468329</v>
      </c>
      <c r="W37" s="75">
        <f>V37-M37</f>
        <v>6.6706991014683276E-2</v>
      </c>
      <c r="X37" s="77" t="s">
        <v>120</v>
      </c>
      <c r="Y37" s="82" t="s">
        <v>37</v>
      </c>
      <c r="Z37" s="29" t="s">
        <v>38</v>
      </c>
      <c r="AA37" s="77" t="s">
        <v>121</v>
      </c>
      <c r="AB37" s="83">
        <v>2005</v>
      </c>
      <c r="AC37" s="3" t="s">
        <v>98</v>
      </c>
      <c r="AD37" s="103" t="s">
        <v>73</v>
      </c>
      <c r="AE37" s="103" t="s">
        <v>43</v>
      </c>
      <c r="AF37" s="3" t="s">
        <v>49</v>
      </c>
      <c r="AG37" s="105" t="s">
        <v>122</v>
      </c>
      <c r="AH37" s="50" t="s">
        <v>69</v>
      </c>
      <c r="AI37" s="79" t="s">
        <v>123</v>
      </c>
      <c r="AJ37" s="53" t="s">
        <v>163</v>
      </c>
      <c r="AK37" s="57" t="s">
        <v>76</v>
      </c>
      <c r="AL37" s="103" t="s">
        <v>49</v>
      </c>
      <c r="AM37" s="103" t="s">
        <v>69</v>
      </c>
      <c r="AN37" s="84" t="s">
        <v>125</v>
      </c>
      <c r="AO37" s="77" t="s">
        <v>164</v>
      </c>
      <c r="AP37" s="43" t="s">
        <v>165</v>
      </c>
      <c r="AQ37" s="5" t="s">
        <v>54</v>
      </c>
      <c r="AR37" s="29" t="s">
        <v>76</v>
      </c>
      <c r="AS37" s="44" t="s">
        <v>129</v>
      </c>
      <c r="AT37" s="5" t="s">
        <v>215</v>
      </c>
    </row>
    <row r="38" spans="1:46" ht="12" customHeight="1" x14ac:dyDescent="0.2">
      <c r="A38" s="46" t="s">
        <v>166</v>
      </c>
      <c r="B38" s="58">
        <v>5.7000000000000002E-2</v>
      </c>
      <c r="C38" s="48" t="s">
        <v>69</v>
      </c>
      <c r="D38" s="48">
        <v>0.11799999999999999</v>
      </c>
      <c r="E38" s="24" t="s">
        <v>69</v>
      </c>
      <c r="F38" s="3">
        <v>1.9</v>
      </c>
      <c r="G38" s="71" t="s">
        <v>69</v>
      </c>
      <c r="H38" s="3">
        <v>1.5</v>
      </c>
      <c r="I38" s="24">
        <v>2.4</v>
      </c>
      <c r="J38" s="73">
        <f>F38/((1-B38)+(B38*F38))</f>
        <v>1.8072862170645867</v>
      </c>
      <c r="K38" s="34">
        <f>J38*B38</f>
        <v>0.10301531437268145</v>
      </c>
      <c r="L38" s="59">
        <f>K38-B38</f>
        <v>4.601531437268145E-2</v>
      </c>
      <c r="M38" s="48">
        <v>9.5000000000000001E-2</v>
      </c>
      <c r="N38" s="71" t="s">
        <v>69</v>
      </c>
      <c r="O38" s="48">
        <v>0.16600000000000001</v>
      </c>
      <c r="P38" s="24" t="s">
        <v>69</v>
      </c>
      <c r="Q38" s="3">
        <v>1.9</v>
      </c>
      <c r="R38" s="71" t="s">
        <v>69</v>
      </c>
      <c r="S38" s="3">
        <v>1.5</v>
      </c>
      <c r="T38" s="24">
        <v>2.4</v>
      </c>
      <c r="U38" s="73">
        <f>Q38/((1-M38)+(M38*Q38))</f>
        <v>1.750345462920313</v>
      </c>
      <c r="V38" s="34">
        <f>U38*M38</f>
        <v>0.16628281897742975</v>
      </c>
      <c r="W38" s="59">
        <f>V38-M38</f>
        <v>7.1282818977429746E-2</v>
      </c>
      <c r="X38" s="36" t="s">
        <v>167</v>
      </c>
      <c r="Y38" s="82" t="s">
        <v>37</v>
      </c>
      <c r="Z38" s="36" t="s">
        <v>168</v>
      </c>
      <c r="AA38" s="36" t="s">
        <v>169</v>
      </c>
      <c r="AB38" s="3" t="s">
        <v>84</v>
      </c>
      <c r="AC38" s="3" t="s">
        <v>98</v>
      </c>
      <c r="AD38" s="103" t="s">
        <v>73</v>
      </c>
      <c r="AE38" s="103" t="s">
        <v>43</v>
      </c>
      <c r="AF38" s="3" t="s">
        <v>49</v>
      </c>
      <c r="AG38" s="87" t="s">
        <v>170</v>
      </c>
      <c r="AH38" s="88" t="s">
        <v>171</v>
      </c>
      <c r="AI38" s="41" t="s">
        <v>172</v>
      </c>
      <c r="AJ38" s="5" t="s">
        <v>173</v>
      </c>
      <c r="AK38" s="57" t="s">
        <v>137</v>
      </c>
      <c r="AL38" s="103" t="s">
        <v>49</v>
      </c>
      <c r="AM38" s="3" t="s">
        <v>102</v>
      </c>
      <c r="AN38" s="69" t="s">
        <v>174</v>
      </c>
      <c r="AO38" s="29" t="s">
        <v>175</v>
      </c>
      <c r="AP38" s="43" t="s">
        <v>176</v>
      </c>
      <c r="AQ38" s="29" t="s">
        <v>54</v>
      </c>
      <c r="AR38" s="29" t="s">
        <v>76</v>
      </c>
      <c r="AS38" s="44" t="s">
        <v>177</v>
      </c>
      <c r="AT38" s="5" t="s">
        <v>215</v>
      </c>
    </row>
    <row r="39" spans="1:46" x14ac:dyDescent="0.2">
      <c r="A39" s="45" t="s">
        <v>178</v>
      </c>
      <c r="B39" s="58"/>
      <c r="C39" s="48"/>
      <c r="D39" s="48"/>
      <c r="E39" s="24"/>
      <c r="I39" s="24"/>
      <c r="J39" s="73"/>
      <c r="K39" s="34"/>
      <c r="L39" s="59"/>
      <c r="M39" s="48"/>
      <c r="N39" s="48"/>
      <c r="O39" s="48"/>
      <c r="P39" s="24"/>
      <c r="T39" s="24"/>
      <c r="U39" s="73"/>
      <c r="V39" s="34"/>
      <c r="W39" s="59"/>
      <c r="X39" s="36"/>
      <c r="Y39" s="82"/>
      <c r="Z39" s="36"/>
      <c r="AA39" s="36"/>
      <c r="AE39" s="103"/>
      <c r="AF39" s="103"/>
      <c r="AG39" s="87"/>
      <c r="AH39" s="88"/>
      <c r="AI39" s="41"/>
      <c r="AK39" s="57"/>
      <c r="AL39" s="103"/>
      <c r="AM39" s="3"/>
      <c r="AN39" s="69"/>
      <c r="AO39" s="36"/>
      <c r="AP39" s="36"/>
      <c r="AQ39" s="29"/>
      <c r="AR39" s="29"/>
      <c r="AS39" s="44"/>
      <c r="AT39" s="5" t="s">
        <v>215</v>
      </c>
    </row>
    <row r="40" spans="1:46" x14ac:dyDescent="0.2">
      <c r="A40" s="46" t="s">
        <v>179</v>
      </c>
      <c r="B40" s="65" t="s">
        <v>36</v>
      </c>
      <c r="C40" s="66" t="s">
        <v>36</v>
      </c>
      <c r="D40" s="48">
        <v>1.3959776983240225E-2</v>
      </c>
      <c r="E40" s="24" t="s">
        <v>36</v>
      </c>
      <c r="F40" s="3" t="s">
        <v>36</v>
      </c>
      <c r="G40" s="3" t="s">
        <v>36</v>
      </c>
      <c r="H40" s="3" t="s">
        <v>36</v>
      </c>
      <c r="I40" s="24" t="s">
        <v>36</v>
      </c>
      <c r="J40" s="33" t="s">
        <v>36</v>
      </c>
      <c r="K40" s="34" t="s">
        <v>36</v>
      </c>
      <c r="L40" s="59">
        <f>D40</f>
        <v>1.3959776983240225E-2</v>
      </c>
      <c r="M40" s="66" t="s">
        <v>36</v>
      </c>
      <c r="N40" s="66" t="s">
        <v>36</v>
      </c>
      <c r="O40" s="48">
        <v>1.3959776983240225E-2</v>
      </c>
      <c r="P40" s="24" t="s">
        <v>36</v>
      </c>
      <c r="Q40" s="3" t="s">
        <v>36</v>
      </c>
      <c r="R40" s="3" t="s">
        <v>36</v>
      </c>
      <c r="S40" s="3" t="s">
        <v>36</v>
      </c>
      <c r="T40" s="24" t="s">
        <v>36</v>
      </c>
      <c r="U40" s="33" t="s">
        <v>36</v>
      </c>
      <c r="V40" s="34" t="s">
        <v>36</v>
      </c>
      <c r="W40" s="59">
        <f>O40</f>
        <v>1.3959776983240225E-2</v>
      </c>
      <c r="X40" s="36" t="s">
        <v>180</v>
      </c>
      <c r="Y40" s="67" t="s">
        <v>37</v>
      </c>
      <c r="Z40" s="29" t="s">
        <v>181</v>
      </c>
      <c r="AA40" s="3" t="s">
        <v>36</v>
      </c>
      <c r="AB40" s="3" t="s">
        <v>36</v>
      </c>
      <c r="AC40" s="3" t="s">
        <v>36</v>
      </c>
      <c r="AD40" s="3" t="s">
        <v>36</v>
      </c>
      <c r="AE40" s="3" t="s">
        <v>36</v>
      </c>
      <c r="AF40" s="3" t="s">
        <v>44</v>
      </c>
      <c r="AG40" s="3" t="s">
        <v>36</v>
      </c>
      <c r="AH40" s="24" t="s">
        <v>36</v>
      </c>
      <c r="AI40" s="67" t="s">
        <v>36</v>
      </c>
      <c r="AJ40" s="3" t="s">
        <v>36</v>
      </c>
      <c r="AK40" s="3" t="s">
        <v>36</v>
      </c>
      <c r="AL40" s="3" t="s">
        <v>36</v>
      </c>
      <c r="AM40" s="3" t="s">
        <v>36</v>
      </c>
      <c r="AN40" s="24" t="s">
        <v>36</v>
      </c>
      <c r="AO40" s="3" t="s">
        <v>36</v>
      </c>
      <c r="AP40" s="3" t="s">
        <v>36</v>
      </c>
      <c r="AQ40" s="36" t="s">
        <v>182</v>
      </c>
      <c r="AR40" s="3" t="s">
        <v>36</v>
      </c>
      <c r="AS40" s="24" t="s">
        <v>36</v>
      </c>
      <c r="AT40" s="5" t="s">
        <v>215</v>
      </c>
    </row>
    <row r="41" spans="1:46" ht="12.75" thickBot="1" x14ac:dyDescent="0.25">
      <c r="A41" s="89" t="s">
        <v>183</v>
      </c>
      <c r="B41" s="90" t="s">
        <v>36</v>
      </c>
      <c r="C41" s="91" t="s">
        <v>36</v>
      </c>
      <c r="D41" s="92">
        <v>1.3959776983240225E-2</v>
      </c>
      <c r="E41" s="93" t="s">
        <v>36</v>
      </c>
      <c r="F41" s="94" t="s">
        <v>36</v>
      </c>
      <c r="G41" s="94" t="s">
        <v>36</v>
      </c>
      <c r="H41" s="94" t="s">
        <v>36</v>
      </c>
      <c r="I41" s="93" t="s">
        <v>36</v>
      </c>
      <c r="J41" s="95" t="s">
        <v>36</v>
      </c>
      <c r="K41" s="96" t="s">
        <v>36</v>
      </c>
      <c r="L41" s="97">
        <f>D41</f>
        <v>1.3959776983240225E-2</v>
      </c>
      <c r="M41" s="91" t="s">
        <v>36</v>
      </c>
      <c r="N41" s="91" t="s">
        <v>36</v>
      </c>
      <c r="O41" s="92">
        <v>1.3959776983240225E-2</v>
      </c>
      <c r="P41" s="93" t="s">
        <v>36</v>
      </c>
      <c r="Q41" s="94" t="s">
        <v>36</v>
      </c>
      <c r="R41" s="94" t="s">
        <v>36</v>
      </c>
      <c r="S41" s="94" t="s">
        <v>36</v>
      </c>
      <c r="T41" s="93" t="s">
        <v>36</v>
      </c>
      <c r="U41" s="95" t="s">
        <v>36</v>
      </c>
      <c r="V41" s="96" t="s">
        <v>36</v>
      </c>
      <c r="W41" s="97">
        <f>O40</f>
        <v>1.3959776983240225E-2</v>
      </c>
      <c r="X41" s="98" t="s">
        <v>180</v>
      </c>
      <c r="Y41" s="99" t="s">
        <v>37</v>
      </c>
      <c r="Z41" s="98" t="s">
        <v>181</v>
      </c>
      <c r="AA41" s="94" t="s">
        <v>36</v>
      </c>
      <c r="AB41" s="94" t="s">
        <v>36</v>
      </c>
      <c r="AC41" s="94" t="s">
        <v>36</v>
      </c>
      <c r="AD41" s="94" t="s">
        <v>36</v>
      </c>
      <c r="AE41" s="94" t="s">
        <v>36</v>
      </c>
      <c r="AF41" s="94" t="s">
        <v>44</v>
      </c>
      <c r="AG41" s="94" t="s">
        <v>36</v>
      </c>
      <c r="AH41" s="93" t="s">
        <v>36</v>
      </c>
      <c r="AI41" s="99" t="s">
        <v>36</v>
      </c>
      <c r="AJ41" s="94" t="s">
        <v>36</v>
      </c>
      <c r="AK41" s="94" t="s">
        <v>36</v>
      </c>
      <c r="AL41" s="104" t="s">
        <v>36</v>
      </c>
      <c r="AM41" s="94" t="s">
        <v>36</v>
      </c>
      <c r="AN41" s="93" t="s">
        <v>36</v>
      </c>
      <c r="AO41" s="94" t="s">
        <v>36</v>
      </c>
      <c r="AP41" s="94" t="s">
        <v>36</v>
      </c>
      <c r="AQ41" s="98" t="s">
        <v>182</v>
      </c>
      <c r="AR41" s="94" t="s">
        <v>36</v>
      </c>
      <c r="AS41" s="93" t="s">
        <v>36</v>
      </c>
      <c r="AT41" s="5" t="s">
        <v>215</v>
      </c>
    </row>
    <row r="42" spans="1:46" x14ac:dyDescent="0.2">
      <c r="A42" s="5" t="s">
        <v>214</v>
      </c>
      <c r="Z42" s="5"/>
      <c r="AE42" s="3"/>
      <c r="AF42" s="3"/>
      <c r="AG42" s="3"/>
      <c r="AI42" s="5"/>
      <c r="AL42" s="3"/>
      <c r="AM42" s="3"/>
    </row>
  </sheetData>
  <mergeCells count="32">
    <mergeCell ref="AM6:AM7"/>
    <mergeCell ref="AN6:AN7"/>
    <mergeCell ref="AP6:AP7"/>
    <mergeCell ref="AR6:AR7"/>
    <mergeCell ref="B4:W4"/>
    <mergeCell ref="B5:L5"/>
    <mergeCell ref="M5:W5"/>
    <mergeCell ref="X5:X7"/>
    <mergeCell ref="AH6:AH7"/>
    <mergeCell ref="AE6:AE7"/>
    <mergeCell ref="AF6:AF7"/>
    <mergeCell ref="AG6:AG7"/>
    <mergeCell ref="B6:E6"/>
    <mergeCell ref="F6:I6"/>
    <mergeCell ref="M6:P6"/>
    <mergeCell ref="Q6:T6"/>
    <mergeCell ref="Y5:AH5"/>
    <mergeCell ref="AI5:AN5"/>
    <mergeCell ref="AO5:AS5"/>
    <mergeCell ref="AS6:AS7"/>
    <mergeCell ref="Y6:Y7"/>
    <mergeCell ref="Z6:Z7"/>
    <mergeCell ref="AQ6:AQ7"/>
    <mergeCell ref="AA6:AA7"/>
    <mergeCell ref="AB6:AB7"/>
    <mergeCell ref="AC6:AC7"/>
    <mergeCell ref="AD6:AD7"/>
    <mergeCell ref="AO6:AO7"/>
    <mergeCell ref="AI6:AI7"/>
    <mergeCell ref="AJ6:AJ7"/>
    <mergeCell ref="AK6:AK7"/>
    <mergeCell ref="AL6:AL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Cora (CDC/ONDIEH/NCIPC)</dc:creator>
  <cp:lastModifiedBy>vsm2</cp:lastModifiedBy>
  <dcterms:created xsi:type="dcterms:W3CDTF">2016-02-16T19:55:20Z</dcterms:created>
  <dcterms:modified xsi:type="dcterms:W3CDTF">2017-01-30T16:26:29Z</dcterms:modified>
</cp:coreProperties>
</file>