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6608" windowHeight="7488"/>
  </bookViews>
  <sheets>
    <sheet name="Index" sheetId="3" r:id="rId1"/>
    <sheet name="Calculations" sheetId="1" r:id="rId2"/>
    <sheet name="Sources" sheetId="2" r:id="rId3"/>
    <sheet name="Aux - Types of Cases" sheetId="4" state="hidden" r:id="rId4"/>
  </sheets>
  <definedNames>
    <definedName name="_ENREF_14" localSheetId="2">Sources!#REF!</definedName>
    <definedName name="_ENREF_15" localSheetId="2">Sources!#REF!</definedName>
    <definedName name="_ENREF_16" localSheetId="2">Sources!#REF!</definedName>
    <definedName name="_ENREF_17" localSheetId="2">Sources!$B$11</definedName>
    <definedName name="_ENREF_18" localSheetId="2">Sources!#REF!</definedName>
    <definedName name="_ENREF_19" localSheetId="2">Sources!#REF!</definedName>
    <definedName name="_ENREF_20" localSheetId="2">Sources!#REF!</definedName>
    <definedName name="_ENREF_21" localSheetId="2">Sources!#REF!</definedName>
    <definedName name="_ENREF_22" localSheetId="2">Sources!#REF!</definedName>
    <definedName name="_ENREF_23" localSheetId="2">Sources!#REF!</definedName>
    <definedName name="_ENREF_24" localSheetId="2">Sources!#REF!</definedName>
    <definedName name="_ENREF_25" localSheetId="2">Sources!$B$11</definedName>
    <definedName name="_ENREF_26" localSheetId="2">Sources!#REF!</definedName>
    <definedName name="_ENREF_27" localSheetId="2">Sources!#REF!</definedName>
    <definedName name="_ENREF_28" localSheetId="2">Sources!#REF!</definedName>
    <definedName name="_ENREF_29" localSheetId="2">Sources!#REF!</definedName>
  </definedNames>
  <calcPr calcId="145621" concurrentCalc="0"/>
</workbook>
</file>

<file path=xl/calcChain.xml><?xml version="1.0" encoding="utf-8"?>
<calcChain xmlns="http://schemas.openxmlformats.org/spreadsheetml/2006/main">
  <c r="L10" i="1" l="1"/>
  <c r="F58" i="1"/>
  <c r="G58" i="1"/>
  <c r="L58" i="1"/>
  <c r="M68" i="1"/>
  <c r="N68" i="1"/>
  <c r="O68" i="1"/>
  <c r="P68" i="1"/>
  <c r="Q68" i="1"/>
  <c r="R68" i="1"/>
  <c r="S68" i="1"/>
  <c r="T68" i="1"/>
  <c r="D42" i="1"/>
  <c r="F42" i="1"/>
  <c r="G42" i="1"/>
  <c r="L42" i="1"/>
  <c r="M52" i="1"/>
  <c r="N52" i="1"/>
  <c r="O52" i="1"/>
  <c r="P52" i="1"/>
  <c r="Q52" i="1"/>
  <c r="E26" i="1"/>
  <c r="F26" i="1"/>
  <c r="G26" i="1"/>
  <c r="L26" i="1"/>
  <c r="R52" i="1"/>
  <c r="S52" i="1"/>
  <c r="T52" i="1"/>
  <c r="M36" i="1"/>
  <c r="N36" i="1"/>
  <c r="O36" i="1"/>
  <c r="P36" i="1"/>
  <c r="Q36" i="1"/>
  <c r="R36" i="1"/>
  <c r="S36" i="1"/>
  <c r="T36" i="1"/>
  <c r="F10" i="1"/>
  <c r="G10" i="1"/>
  <c r="M20" i="1"/>
  <c r="N20" i="1"/>
  <c r="O20" i="1"/>
  <c r="P20" i="1"/>
  <c r="Q20" i="1"/>
  <c r="R20" i="1"/>
  <c r="S20" i="1"/>
  <c r="T20" i="1"/>
  <c r="Q44" i="1"/>
  <c r="R60" i="1"/>
  <c r="T60" i="1"/>
  <c r="R62" i="1"/>
  <c r="T62" i="1"/>
  <c r="R64" i="1"/>
  <c r="T64" i="1"/>
  <c r="R66" i="1"/>
  <c r="T66" i="1"/>
  <c r="R58" i="1"/>
  <c r="T58" i="1"/>
  <c r="N59" i="1"/>
  <c r="P59" i="1"/>
  <c r="N61" i="1"/>
  <c r="P61" i="1"/>
  <c r="N63" i="1"/>
  <c r="P63" i="1"/>
  <c r="N65" i="1"/>
  <c r="P65" i="1"/>
  <c r="N67" i="1"/>
  <c r="P67" i="1"/>
  <c r="R61" i="1"/>
  <c r="T61" i="1"/>
  <c r="R63" i="1"/>
  <c r="T63" i="1"/>
  <c r="R65" i="1"/>
  <c r="T65" i="1"/>
  <c r="R67" i="1"/>
  <c r="T67" i="1"/>
  <c r="R59" i="1"/>
  <c r="T59" i="1"/>
  <c r="N60" i="1"/>
  <c r="P60" i="1"/>
  <c r="N62" i="1"/>
  <c r="P62" i="1"/>
  <c r="N64" i="1"/>
  <c r="P64" i="1"/>
  <c r="N66" i="1"/>
  <c r="P66" i="1"/>
  <c r="N58" i="1"/>
  <c r="P58" i="1"/>
  <c r="M58" i="1"/>
  <c r="M66" i="1"/>
  <c r="M64" i="1"/>
  <c r="M62" i="1"/>
  <c r="M60" i="1"/>
  <c r="Q58" i="1"/>
  <c r="Q66" i="1"/>
  <c r="Q64" i="1"/>
  <c r="Q62" i="1"/>
  <c r="Q60" i="1"/>
  <c r="M67" i="1"/>
  <c r="M65" i="1"/>
  <c r="M63" i="1"/>
  <c r="M61" i="1"/>
  <c r="M59" i="1"/>
  <c r="Q67" i="1"/>
  <c r="Q65" i="1"/>
  <c r="Q63" i="1"/>
  <c r="Q61" i="1"/>
  <c r="Q59" i="1"/>
  <c r="M49" i="1"/>
  <c r="Q42" i="1"/>
  <c r="Q50" i="1"/>
  <c r="Q48" i="1"/>
  <c r="Q46" i="1"/>
  <c r="M46" i="1"/>
  <c r="N43" i="1"/>
  <c r="N45" i="1"/>
  <c r="N47" i="1"/>
  <c r="N49" i="1"/>
  <c r="N51" i="1"/>
  <c r="M43" i="1"/>
  <c r="N44" i="1"/>
  <c r="N46" i="1"/>
  <c r="N48" i="1"/>
  <c r="N50" i="1"/>
  <c r="N42" i="1"/>
  <c r="M42" i="1"/>
  <c r="M45" i="1"/>
  <c r="M48" i="1"/>
  <c r="M44" i="1"/>
  <c r="Q51" i="1"/>
  <c r="Q49" i="1"/>
  <c r="Q47" i="1"/>
  <c r="Q45" i="1"/>
  <c r="Q43" i="1"/>
  <c r="O65" i="1"/>
  <c r="O58" i="1"/>
  <c r="O60" i="1"/>
  <c r="S63" i="1"/>
  <c r="S66" i="1"/>
  <c r="M51" i="1"/>
  <c r="M47" i="1"/>
  <c r="M50" i="1"/>
  <c r="S59" i="1"/>
  <c r="S64" i="1"/>
  <c r="O61" i="1"/>
  <c r="S60" i="1"/>
  <c r="S58" i="1"/>
  <c r="O66" i="1"/>
  <c r="S61" i="1"/>
  <c r="S65" i="1"/>
  <c r="O62" i="1"/>
  <c r="O67" i="1"/>
  <c r="O64" i="1"/>
  <c r="S67" i="1"/>
  <c r="S62" i="1"/>
  <c r="O63" i="1"/>
  <c r="O59" i="1"/>
  <c r="M34" i="1"/>
  <c r="Q10" i="1"/>
  <c r="R26" i="1"/>
  <c r="Q27" i="1"/>
  <c r="Q29" i="1"/>
  <c r="Q31" i="1"/>
  <c r="Q33" i="1"/>
  <c r="Q35" i="1"/>
  <c r="Q26" i="1"/>
  <c r="Q28" i="1"/>
  <c r="Q30" i="1"/>
  <c r="Q32" i="1"/>
  <c r="Q34" i="1"/>
  <c r="R13" i="1"/>
  <c r="R17" i="1"/>
  <c r="Q14" i="1"/>
  <c r="Q18" i="1"/>
  <c r="M11" i="1"/>
  <c r="M15" i="1"/>
  <c r="M19" i="1"/>
  <c r="R12" i="1"/>
  <c r="Q12" i="1"/>
  <c r="R14" i="1"/>
  <c r="R19" i="1"/>
  <c r="Q13" i="1"/>
  <c r="Q19" i="1"/>
  <c r="M12" i="1"/>
  <c r="M17" i="1"/>
  <c r="R15" i="1"/>
  <c r="R10" i="1"/>
  <c r="Q15" i="1"/>
  <c r="M13" i="1"/>
  <c r="M18" i="1"/>
  <c r="R11" i="1"/>
  <c r="R16" i="1"/>
  <c r="Q11" i="1"/>
  <c r="Q16" i="1"/>
  <c r="M14" i="1"/>
  <c r="M10" i="1"/>
  <c r="R18" i="1"/>
  <c r="Q17" i="1"/>
  <c r="M16" i="1"/>
  <c r="N19" i="1"/>
  <c r="N15" i="1"/>
  <c r="N11" i="1"/>
  <c r="R50" i="1"/>
  <c r="R45" i="1"/>
  <c r="R29" i="1"/>
  <c r="R33" i="1"/>
  <c r="N27" i="1"/>
  <c r="N31" i="1"/>
  <c r="N35" i="1"/>
  <c r="M29" i="1"/>
  <c r="M33" i="1"/>
  <c r="R48" i="1"/>
  <c r="R43" i="1"/>
  <c r="R30" i="1"/>
  <c r="R34" i="1"/>
  <c r="R32" i="1"/>
  <c r="M26" i="1"/>
  <c r="R47" i="1"/>
  <c r="R44" i="1"/>
  <c r="R27" i="1"/>
  <c r="R35" i="1"/>
  <c r="N32" i="1"/>
  <c r="M27" i="1"/>
  <c r="M32" i="1"/>
  <c r="R49" i="1"/>
  <c r="R46" i="1"/>
  <c r="R28" i="1"/>
  <c r="N28" i="1"/>
  <c r="N33" i="1"/>
  <c r="M28" i="1"/>
  <c r="R42" i="1"/>
  <c r="R31" i="1"/>
  <c r="N29" i="1"/>
  <c r="N34" i="1"/>
  <c r="M30" i="1"/>
  <c r="M35" i="1"/>
  <c r="R51" i="1"/>
  <c r="N30" i="1"/>
  <c r="N26" i="1"/>
  <c r="M31" i="1"/>
  <c r="N18" i="1"/>
  <c r="N14" i="1"/>
  <c r="N17" i="1"/>
  <c r="N13" i="1"/>
  <c r="N10" i="1"/>
  <c r="N16" i="1"/>
  <c r="N12" i="1"/>
  <c r="O12" i="1"/>
  <c r="P12" i="1"/>
  <c r="O17" i="1"/>
  <c r="P17" i="1"/>
  <c r="P26" i="1"/>
  <c r="O26" i="1"/>
  <c r="T26" i="1"/>
  <c r="S26" i="1"/>
  <c r="T35" i="1"/>
  <c r="S35" i="1"/>
  <c r="P31" i="1"/>
  <c r="O31" i="1"/>
  <c r="O42" i="1"/>
  <c r="P42" i="1"/>
  <c r="P10" i="1"/>
  <c r="O10" i="1"/>
  <c r="P18" i="1"/>
  <c r="O18" i="1"/>
  <c r="O45" i="1"/>
  <c r="P45" i="1"/>
  <c r="T42" i="1"/>
  <c r="S42" i="1"/>
  <c r="P33" i="1"/>
  <c r="O33" i="1"/>
  <c r="O43" i="1"/>
  <c r="P43" i="1"/>
  <c r="T44" i="1"/>
  <c r="S44" i="1"/>
  <c r="T32" i="1"/>
  <c r="S32" i="1"/>
  <c r="O47" i="1"/>
  <c r="P47" i="1"/>
  <c r="T33" i="1"/>
  <c r="S33" i="1"/>
  <c r="T45" i="1"/>
  <c r="S45" i="1"/>
  <c r="O15" i="1"/>
  <c r="P15" i="1"/>
  <c r="T18" i="1"/>
  <c r="S18" i="1"/>
  <c r="T15" i="1"/>
  <c r="S15" i="1"/>
  <c r="O13" i="1"/>
  <c r="P13" i="1"/>
  <c r="P48" i="1"/>
  <c r="O48" i="1"/>
  <c r="P34" i="1"/>
  <c r="O34" i="1"/>
  <c r="O46" i="1"/>
  <c r="P46" i="1"/>
  <c r="O28" i="1"/>
  <c r="P28" i="1"/>
  <c r="T46" i="1"/>
  <c r="S46" i="1"/>
  <c r="P32" i="1"/>
  <c r="O32" i="1"/>
  <c r="T47" i="1"/>
  <c r="S47" i="1"/>
  <c r="T34" i="1"/>
  <c r="S34" i="1"/>
  <c r="T48" i="1"/>
  <c r="S48" i="1"/>
  <c r="P35" i="1"/>
  <c r="O35" i="1"/>
  <c r="T29" i="1"/>
  <c r="S29" i="1"/>
  <c r="O49" i="1"/>
  <c r="P49" i="1"/>
  <c r="P19" i="1"/>
  <c r="O19" i="1"/>
  <c r="T16" i="1"/>
  <c r="S16" i="1"/>
  <c r="T17" i="1"/>
  <c r="S17" i="1"/>
  <c r="T51" i="1"/>
  <c r="S51" i="1"/>
  <c r="P29" i="1"/>
  <c r="O29" i="1"/>
  <c r="T49" i="1"/>
  <c r="S49" i="1"/>
  <c r="O51" i="1"/>
  <c r="P51" i="1"/>
  <c r="T30" i="1"/>
  <c r="S30" i="1"/>
  <c r="O50" i="1"/>
  <c r="P50" i="1"/>
  <c r="T50" i="1"/>
  <c r="S50" i="1"/>
  <c r="T11" i="1"/>
  <c r="S11" i="1"/>
  <c r="T19" i="1"/>
  <c r="S19" i="1"/>
  <c r="T13" i="1"/>
  <c r="S13" i="1"/>
  <c r="O16" i="1"/>
  <c r="P16" i="1"/>
  <c r="O14" i="1"/>
  <c r="P14" i="1"/>
  <c r="P30" i="1"/>
  <c r="O30" i="1"/>
  <c r="T31" i="1"/>
  <c r="S31" i="1"/>
  <c r="T28" i="1"/>
  <c r="S28" i="1"/>
  <c r="T27" i="1"/>
  <c r="S27" i="1"/>
  <c r="T43" i="1"/>
  <c r="S43" i="1"/>
  <c r="P27" i="1"/>
  <c r="O27" i="1"/>
  <c r="P44" i="1"/>
  <c r="O44" i="1"/>
  <c r="P11" i="1"/>
  <c r="O11" i="1"/>
  <c r="T10" i="1"/>
  <c r="S10" i="1"/>
  <c r="T14" i="1"/>
  <c r="S14" i="1"/>
  <c r="T12" i="1"/>
  <c r="S12" i="1"/>
</calcChain>
</file>

<file path=xl/sharedStrings.xml><?xml version="1.0" encoding="utf-8"?>
<sst xmlns="http://schemas.openxmlformats.org/spreadsheetml/2006/main" count="232" uniqueCount="64">
  <si>
    <t>Estimating disease spread via travel</t>
  </si>
  <si>
    <t>Destination Country</t>
  </si>
  <si>
    <t>Algeria</t>
  </si>
  <si>
    <t>France</t>
  </si>
  <si>
    <t>Italy</t>
  </si>
  <si>
    <t>Greece</t>
  </si>
  <si>
    <t>Netherlands</t>
  </si>
  <si>
    <t>Malaysia</t>
  </si>
  <si>
    <t>Tunisia</t>
  </si>
  <si>
    <t>UK</t>
  </si>
  <si>
    <t>US</t>
  </si>
  <si>
    <t>Population</t>
  </si>
  <si>
    <t>Rate of infection per person days</t>
  </si>
  <si>
    <t>Cases</t>
  </si>
  <si>
    <t>Days</t>
  </si>
  <si>
    <t xml:space="preserve">Length of stay </t>
  </si>
  <si>
    <t>ME residents visiting abroad</t>
  </si>
  <si>
    <t>Returning visitors to the ME</t>
  </si>
  <si>
    <t>Number of travelers</t>
  </si>
  <si>
    <t>Underreporting</t>
  </si>
  <si>
    <t>Results</t>
  </si>
  <si>
    <t>Expected importations</t>
  </si>
  <si>
    <t>Lower Bound</t>
  </si>
  <si>
    <t>Upper Bound</t>
  </si>
  <si>
    <t>Country of Origin: Kingdom of Saudi Arabia</t>
  </si>
  <si>
    <t>Travel patterns to destination country</t>
  </si>
  <si>
    <t>n.a.</t>
  </si>
  <si>
    <t>Country of Origin: Jordan</t>
  </si>
  <si>
    <t>Country of Origin: Qatar</t>
  </si>
  <si>
    <t>Country of Origin: United Arab Emirates</t>
  </si>
  <si>
    <t>Via source country residents visiting abroad</t>
  </si>
  <si>
    <t>Via returning visitors to the source countries</t>
  </si>
  <si>
    <t>Probability</t>
  </si>
  <si>
    <t>Austria</t>
  </si>
  <si>
    <t>Estimating disease spread via travel - sources</t>
  </si>
  <si>
    <t>Travel data</t>
  </si>
  <si>
    <t>Demographic data</t>
  </si>
  <si>
    <t>Index</t>
  </si>
  <si>
    <t>Calculations</t>
  </si>
  <si>
    <t>grey cells: input cells</t>
  </si>
  <si>
    <t>white cells: result cells</t>
  </si>
  <si>
    <t>Sources</t>
  </si>
  <si>
    <t xml:space="preserve"> references to travel and demographics data</t>
  </si>
  <si>
    <t>worksheet that calculates expected number of importations, given travel duration, volume and country demographics</t>
  </si>
  <si>
    <t>Types of cases</t>
  </si>
  <si>
    <t>Symptomatic</t>
  </si>
  <si>
    <t>Cell D5: choose types of cases</t>
  </si>
  <si>
    <t>Number of cases in Saudi Arabia between Dec 1 2012 and Dec 1 2013</t>
  </si>
  <si>
    <t>Total Cases</t>
  </si>
  <si>
    <t>Other</t>
  </si>
  <si>
    <t>Under-reporting ratio</t>
  </si>
  <si>
    <t>Cauchemez S, et al. Middle East respiratory syndrome coronavirus: quantification of the extent of the epidemic, surveillance biases, and transmissibility. Lancet Infect Dis 2014;14(1):50-6.</t>
  </si>
  <si>
    <t>Input value</t>
  </si>
  <si>
    <r>
      <t xml:space="preserve">Country </t>
    </r>
    <r>
      <rPr>
        <b/>
        <i/>
        <sz val="10"/>
        <color theme="1"/>
        <rFont val="Calibri"/>
        <family val="2"/>
        <scheme val="minor"/>
      </rPr>
      <t>Other</t>
    </r>
    <r>
      <rPr>
        <sz val="10"/>
        <color theme="1"/>
        <rFont val="Calibri"/>
        <family val="2"/>
        <scheme val="minor"/>
      </rPr>
      <t>: lines 20, 36, 52, 68 - specify data for another country</t>
    </r>
  </si>
  <si>
    <t xml:space="preserve">GCC Statistical Center. Qatar social statistics 2003–2012 [cited 2015 Dec 29]. http://gccstat.org/en/elibrary/publications/qatar/item/qatar-social-statistics-2003-2012 </t>
  </si>
  <si>
    <t>Jordan Department of Statistics. Jordan Statistical Yearbook 2012.</t>
  </si>
  <si>
    <t>United Arab Emirates National Bureau of Statistics. Population estimates 2006–2010 [cited 2016 Jan 04]. http://www.fcsa.gov.ae/EnglishHome/ReportDetailsEnglish/tabid/121/Default.aspx?ItemId=1914&amp;PTID=104&amp;MenuId=1</t>
  </si>
  <si>
    <t>Saudi Arabia Central Department of Statistics and Information. Facts about Kingdom [cited 2016 Jan 04]. http://www.cdsi.gov.sa/english/index.php?option=com_content&amp;view=article&amp;id=56&amp;Itemid=147</t>
  </si>
  <si>
    <t>World Tourism Organization. Yearbook of Tourism Statistics 2008–2012, 2014 Edition. [cited 2016 Jan 04]. http://www2.unwto.org/publication/yearbook-tourism-statistics-data-2008-2012-2014-edition</t>
  </si>
  <si>
    <t xml:space="preserve">Dubai Department of Tourism &amp; Commerce Marketing. Hotel Statistics [cited 2016 Jan 04]. http://dubaitourism.ae.php54-1.ord1-1.websitetestlink.com/trade-resources/statistics/hotel-statistics </t>
  </si>
  <si>
    <t>World Tourism Organization. Compendium of Tourism Statistics 2008–2012, 2014 Edition. [cited 2016 Jan 04] http://www2.unwto.org/publication/compendium-tourism-statistics-data-2008-2012-2014-edition</t>
  </si>
  <si>
    <r>
      <t>Tourism Statistical Database</t>
    </r>
    <r>
      <rPr>
        <sz val="12"/>
        <color theme="1"/>
        <rFont val="Times New Roman"/>
        <family val="1"/>
      </rPr>
      <t xml:space="preserve">. </t>
    </r>
    <r>
      <rPr>
        <sz val="11"/>
        <color theme="1"/>
        <rFont val="Times New Roman"/>
        <family val="1"/>
      </rPr>
      <t>2006</t>
    </r>
    <r>
      <rPr>
        <sz val="12"/>
        <color theme="1"/>
        <rFont val="Times New Roman"/>
        <family val="1"/>
      </rPr>
      <t xml:space="preserve"> [cited 2014 July 01]. </t>
    </r>
    <r>
      <rPr>
        <sz val="11"/>
        <color theme="1"/>
        <rFont val="Times New Roman"/>
        <family val="1"/>
      </rPr>
      <t>http://tsdb.mas.gov.sa</t>
    </r>
  </si>
  <si>
    <t>Technical Appendix 2. Index for estimating disease spread via travel</t>
  </si>
  <si>
    <t>Abu Dhabi Tourism and Culture Authority. Hotel Establishment Statistics Monthly report April &amp; Year to Date (January - April) [cited 2014 July 01]. http://tcaabudhabi.ae/en/about/Pages/reports-and-statistics.aspx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</si>
</sst>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0">
    <xf numFmtId="0" fontId="0" fillId="0" borderId="0" xfId="0"/>
    <xf numFmtId="0" fontId="4" fillId="8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5" fillId="6" borderId="0" xfId="0" applyFont="1" applyFill="1"/>
    <xf numFmtId="0" fontId="5" fillId="9" borderId="0" xfId="0" applyFont="1" applyFill="1"/>
    <xf numFmtId="0" fontId="4" fillId="8" borderId="0" xfId="0" applyFont="1" applyFill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7" borderId="2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0" borderId="0" xfId="0" applyFont="1" applyAlignment="1"/>
    <xf numFmtId="164" fontId="7" fillId="0" borderId="2" xfId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9" fontId="7" fillId="0" borderId="2" xfId="1" applyNumberFormat="1" applyFont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1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  <xf numFmtId="0" fontId="7" fillId="15" borderId="6" xfId="0" applyFont="1" applyFill="1" applyBorder="1"/>
    <xf numFmtId="0" fontId="7" fillId="0" borderId="7" xfId="0" applyFont="1" applyBorder="1"/>
    <xf numFmtId="0" fontId="7" fillId="14" borderId="2" xfId="0" applyFont="1" applyFill="1" applyBorder="1" applyAlignment="1">
      <alignment horizontal="center" vertical="center"/>
    </xf>
    <xf numFmtId="1" fontId="0" fillId="0" borderId="0" xfId="0" applyNumberFormat="1"/>
    <xf numFmtId="0" fontId="4" fillId="8" borderId="0" xfId="0" applyFont="1" applyFill="1" applyAlignment="1">
      <alignment horizont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/>
    </xf>
    <xf numFmtId="0" fontId="8" fillId="2" borderId="1" xfId="2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/>
    </xf>
    <xf numFmtId="11" fontId="6" fillId="7" borderId="3" xfId="0" applyNumberFormat="1" applyFont="1" applyFill="1" applyBorder="1" applyAlignment="1">
      <alignment horizontal="center" vertical="center"/>
    </xf>
    <xf numFmtId="11" fontId="6" fillId="7" borderId="4" xfId="0" applyNumberFormat="1" applyFont="1" applyFill="1" applyBorder="1" applyAlignment="1">
      <alignment horizontal="center" vertical="center"/>
    </xf>
    <xf numFmtId="11" fontId="6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1" xfId="2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showGridLines="0" tabSelected="1" workbookViewId="0">
      <selection activeCell="B2" sqref="B2:D2"/>
    </sheetView>
  </sheetViews>
  <sheetFormatPr defaultColWidth="9.109375" defaultRowHeight="14.4" x14ac:dyDescent="0.3"/>
  <cols>
    <col min="1" max="1" width="9.5546875" style="23" customWidth="1"/>
    <col min="2" max="2" width="3.5546875" style="23" customWidth="1"/>
    <col min="3" max="3" width="11.6640625" style="23" bestFit="1" customWidth="1"/>
    <col min="4" max="4" width="67" style="23" customWidth="1"/>
    <col min="5" max="5" width="2.6640625" style="23" customWidth="1"/>
    <col min="6" max="16384" width="9.109375" style="23"/>
  </cols>
  <sheetData>
    <row r="1" spans="2:6" s="21" customFormat="1" ht="12.75" x14ac:dyDescent="0.25"/>
    <row r="2" spans="2:6" s="21" customFormat="1" ht="16.5" thickBot="1" x14ac:dyDescent="0.3">
      <c r="B2" s="37" t="s">
        <v>62</v>
      </c>
      <c r="C2" s="37"/>
      <c r="D2" s="37"/>
      <c r="E2" s="22"/>
      <c r="F2" s="22"/>
    </row>
    <row r="3" spans="2:6" s="21" customFormat="1" ht="13.5" thickTop="1" x14ac:dyDescent="0.25"/>
    <row r="5" spans="2:6" ht="15" x14ac:dyDescent="0.25">
      <c r="B5" s="40" t="s">
        <v>37</v>
      </c>
      <c r="C5" s="40"/>
      <c r="D5" s="40"/>
      <c r="E5" s="40"/>
    </row>
    <row r="6" spans="2:6" ht="31.5" customHeight="1" x14ac:dyDescent="0.25">
      <c r="B6" s="26"/>
      <c r="C6" s="27" t="s">
        <v>38</v>
      </c>
      <c r="D6" s="25" t="s">
        <v>43</v>
      </c>
      <c r="E6" s="26"/>
    </row>
    <row r="7" spans="2:6" ht="15" x14ac:dyDescent="0.25">
      <c r="B7" s="26"/>
      <c r="C7" s="27"/>
      <c r="D7" s="32" t="s">
        <v>46</v>
      </c>
      <c r="E7" s="26"/>
    </row>
    <row r="8" spans="2:6" ht="15" x14ac:dyDescent="0.25">
      <c r="B8" s="26"/>
      <c r="C8" s="28"/>
      <c r="D8" s="18" t="s">
        <v>39</v>
      </c>
      <c r="E8" s="26"/>
    </row>
    <row r="9" spans="2:6" ht="15" x14ac:dyDescent="0.25">
      <c r="B9" s="26"/>
      <c r="C9" s="28"/>
      <c r="D9" s="24" t="s">
        <v>40</v>
      </c>
      <c r="E9" s="26"/>
    </row>
    <row r="10" spans="2:6" ht="15" x14ac:dyDescent="0.25">
      <c r="B10" s="26"/>
      <c r="C10" s="28"/>
      <c r="D10" s="36" t="s">
        <v>53</v>
      </c>
      <c r="E10" s="26"/>
    </row>
    <row r="11" spans="2:6" ht="15" x14ac:dyDescent="0.25">
      <c r="B11" s="26"/>
      <c r="C11" s="28"/>
      <c r="D11" s="29"/>
      <c r="E11" s="26"/>
    </row>
    <row r="12" spans="2:6" x14ac:dyDescent="0.3">
      <c r="B12" s="26"/>
      <c r="C12" s="39" t="s">
        <v>41</v>
      </c>
      <c r="D12" s="38" t="s">
        <v>42</v>
      </c>
      <c r="E12" s="26"/>
    </row>
    <row r="13" spans="2:6" x14ac:dyDescent="0.3">
      <c r="B13" s="26"/>
      <c r="C13" s="38"/>
      <c r="D13" s="38"/>
      <c r="E13" s="26"/>
    </row>
    <row r="14" spans="2:6" ht="15" x14ac:dyDescent="0.25">
      <c r="B14" s="26"/>
      <c r="C14" s="26"/>
      <c r="D14" s="26"/>
      <c r="E14" s="26"/>
    </row>
  </sheetData>
  <mergeCells count="4">
    <mergeCell ref="B2:D2"/>
    <mergeCell ref="D12:D13"/>
    <mergeCell ref="C12:C13"/>
    <mergeCell ref="B5:E5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68"/>
  <sheetViews>
    <sheetView showGridLines="0" topLeftCell="B1" zoomScale="86" zoomScaleNormal="86" workbookViewId="0">
      <pane xSplit="2" topLeftCell="D1" activePane="topRight" state="frozen"/>
      <selection activeCell="B15" sqref="B15"/>
      <selection pane="topRight" activeCell="I10" sqref="I10"/>
    </sheetView>
  </sheetViews>
  <sheetFormatPr defaultColWidth="9.109375" defaultRowHeight="13.8" x14ac:dyDescent="0.3"/>
  <cols>
    <col min="1" max="2" width="4.44140625" style="7" customWidth="1"/>
    <col min="3" max="3" width="17.44140625" style="7" customWidth="1"/>
    <col min="4" max="4" width="14.109375" style="7" customWidth="1"/>
    <col min="5" max="5" width="5.33203125" style="7" bestFit="1" customWidth="1"/>
    <col min="6" max="6" width="7" style="7" bestFit="1" customWidth="1"/>
    <col min="7" max="7" width="18.44140625" style="7" customWidth="1"/>
    <col min="8" max="8" width="12.44140625" style="7" bestFit="1" customWidth="1"/>
    <col min="9" max="9" width="17.33203125" style="7" bestFit="1" customWidth="1"/>
    <col min="10" max="10" width="12.44140625" style="7" bestFit="1" customWidth="1"/>
    <col min="11" max="11" width="17.33203125" style="7" bestFit="1" customWidth="1"/>
    <col min="12" max="12" width="15" style="7" bestFit="1" customWidth="1"/>
    <col min="13" max="13" width="24.44140625" style="7" bestFit="1" customWidth="1"/>
    <col min="14" max="14" width="21.44140625" style="7" bestFit="1" customWidth="1"/>
    <col min="15" max="16" width="12.5546875" style="7" bestFit="1" customWidth="1"/>
    <col min="17" max="17" width="24.44140625" style="7" bestFit="1" customWidth="1"/>
    <col min="18" max="18" width="21.44140625" style="7" bestFit="1" customWidth="1"/>
    <col min="19" max="19" width="12.5546875" style="7" bestFit="1" customWidth="1"/>
    <col min="20" max="20" width="12.6640625" style="7" bestFit="1" customWidth="1"/>
    <col min="21" max="16384" width="9.109375" style="7"/>
  </cols>
  <sheetData>
    <row r="1" spans="3:20" s="8" customFormat="1" ht="12.75" x14ac:dyDescent="0.2"/>
    <row r="2" spans="3:20" s="8" customFormat="1" ht="16.5" thickBot="1" x14ac:dyDescent="0.3">
      <c r="C2" s="50" t="s">
        <v>0</v>
      </c>
      <c r="D2" s="50"/>
      <c r="E2" s="50"/>
      <c r="F2" s="50"/>
      <c r="G2" s="50"/>
    </row>
    <row r="3" spans="3:20" s="8" customFormat="1" ht="13.5" thickTop="1" x14ac:dyDescent="0.2"/>
    <row r="4" spans="3:20" ht="13.5" thickBot="1" x14ac:dyDescent="0.25"/>
    <row r="5" spans="3:20" ht="13.5" thickBot="1" x14ac:dyDescent="0.25">
      <c r="C5" s="30" t="s">
        <v>44</v>
      </c>
      <c r="D5" s="31" t="s">
        <v>45</v>
      </c>
    </row>
    <row r="7" spans="3:20" x14ac:dyDescent="0.3">
      <c r="C7" s="54" t="s">
        <v>1</v>
      </c>
      <c r="D7" s="51" t="s">
        <v>27</v>
      </c>
      <c r="E7" s="51"/>
      <c r="F7" s="51"/>
      <c r="G7" s="51"/>
      <c r="H7" s="52" t="s">
        <v>25</v>
      </c>
      <c r="I7" s="52"/>
      <c r="J7" s="52"/>
      <c r="K7" s="52"/>
      <c r="L7" s="1" t="s">
        <v>19</v>
      </c>
      <c r="M7" s="56" t="s">
        <v>20</v>
      </c>
      <c r="N7" s="56"/>
      <c r="O7" s="56"/>
      <c r="P7" s="56"/>
      <c r="Q7" s="56"/>
      <c r="R7" s="56"/>
      <c r="S7" s="56"/>
      <c r="T7" s="56"/>
    </row>
    <row r="8" spans="3:20" x14ac:dyDescent="0.3">
      <c r="C8" s="54"/>
      <c r="D8" s="57" t="s">
        <v>11</v>
      </c>
      <c r="E8" s="57" t="s">
        <v>13</v>
      </c>
      <c r="F8" s="57" t="s">
        <v>14</v>
      </c>
      <c r="G8" s="58" t="s">
        <v>12</v>
      </c>
      <c r="H8" s="53" t="s">
        <v>16</v>
      </c>
      <c r="I8" s="53"/>
      <c r="J8" s="53" t="s">
        <v>17</v>
      </c>
      <c r="K8" s="53"/>
      <c r="L8" s="2"/>
      <c r="M8" s="59" t="s">
        <v>30</v>
      </c>
      <c r="N8" s="59"/>
      <c r="O8" s="59"/>
      <c r="P8" s="59"/>
      <c r="Q8" s="55" t="s">
        <v>31</v>
      </c>
      <c r="R8" s="55"/>
      <c r="S8" s="55"/>
      <c r="T8" s="55"/>
    </row>
    <row r="9" spans="3:20" x14ac:dyDescent="0.3">
      <c r="C9" s="54"/>
      <c r="D9" s="57"/>
      <c r="E9" s="57"/>
      <c r="F9" s="57"/>
      <c r="G9" s="58"/>
      <c r="H9" s="3" t="s">
        <v>15</v>
      </c>
      <c r="I9" s="3" t="s">
        <v>18</v>
      </c>
      <c r="J9" s="3" t="s">
        <v>15</v>
      </c>
      <c r="K9" s="3" t="s">
        <v>18</v>
      </c>
      <c r="L9" s="2"/>
      <c r="M9" s="14" t="s">
        <v>32</v>
      </c>
      <c r="N9" s="4" t="s">
        <v>21</v>
      </c>
      <c r="O9" s="4" t="s">
        <v>22</v>
      </c>
      <c r="P9" s="4" t="s">
        <v>23</v>
      </c>
      <c r="Q9" s="16" t="s">
        <v>32</v>
      </c>
      <c r="R9" s="5" t="s">
        <v>21</v>
      </c>
      <c r="S9" s="5" t="s">
        <v>22</v>
      </c>
      <c r="T9" s="5" t="s">
        <v>23</v>
      </c>
    </row>
    <row r="10" spans="3:20" x14ac:dyDescent="0.3">
      <c r="C10" s="6" t="s">
        <v>2</v>
      </c>
      <c r="D10" s="41">
        <v>6388000</v>
      </c>
      <c r="E10" s="44">
        <v>7</v>
      </c>
      <c r="F10" s="44">
        <f>DATE(2015,1,16)-DATE(2013,1,1)</f>
        <v>745</v>
      </c>
      <c r="G10" s="47">
        <f>E10/(D10*F10)</f>
        <v>1.4708787029371347E-9</v>
      </c>
      <c r="H10" s="9">
        <v>10.199999999999999</v>
      </c>
      <c r="I10" s="9" t="s">
        <v>26</v>
      </c>
      <c r="J10" s="9">
        <v>4.2</v>
      </c>
      <c r="K10" s="9">
        <v>9330</v>
      </c>
      <c r="L10" s="44">
        <f>IF(D5="Symptomatic", 10, IF(D5="Other","Input UR ratio"))</f>
        <v>10</v>
      </c>
      <c r="M10" s="15" t="str">
        <f>IFERROR(1-_xlfn.POISSON.DIST(0,$L$10*$G$10*H10*I10,TRUE),"n.a.")</f>
        <v>n.a.</v>
      </c>
      <c r="N10" s="13" t="str">
        <f>IFERROR($L$10*$G$10*H10*I10,"n.a.")</f>
        <v>n.a.</v>
      </c>
      <c r="O10" s="13" t="str">
        <f>IF(N10="n.a.","n.a.",IFERROR(_xlfn.CHISQ.INV(0.025,N10*2)/2,0))</f>
        <v>n.a.</v>
      </c>
      <c r="P10" s="13" t="str">
        <f>IFERROR(_xlfn.CHISQ.INV.RT(0.025,N10*2+2)/2,"n.a.")</f>
        <v>n.a.</v>
      </c>
      <c r="Q10" s="15">
        <f>IFERROR(1-_xlfn.POISSON.DIST(0,$L$10*$G$10*J10*K10,TRUE),"n.a.")</f>
        <v>5.7621245433758794E-4</v>
      </c>
      <c r="R10" s="13">
        <f>IFERROR($L$10*$G$10*J10*K10,"n.a.")</f>
        <v>5.763785285329456E-4</v>
      </c>
      <c r="S10" s="13">
        <f>IF(R10="n.a.","n.a.",IFERROR(_xlfn.CHISQ.INV(0.025,R10*2)/2,0))</f>
        <v>0</v>
      </c>
      <c r="T10" s="13">
        <f>IFERROR(_xlfn.CHISQ.INV.RT(0.025,R10*2+2)/2,"n.a.")</f>
        <v>3.6888794541139363</v>
      </c>
    </row>
    <row r="11" spans="3:20" x14ac:dyDescent="0.3">
      <c r="C11" s="6" t="s">
        <v>33</v>
      </c>
      <c r="D11" s="42"/>
      <c r="E11" s="45"/>
      <c r="F11" s="45"/>
      <c r="G11" s="48"/>
      <c r="H11" s="9">
        <v>10.199999999999999</v>
      </c>
      <c r="I11" s="9" t="s">
        <v>26</v>
      </c>
      <c r="J11" s="9">
        <v>4.2</v>
      </c>
      <c r="K11" s="9">
        <v>11633</v>
      </c>
      <c r="L11" s="45"/>
      <c r="M11" s="15" t="str">
        <f t="shared" ref="M11:M19" si="0">IFERROR(1-_xlfn.POISSON.DIST(0,$L$10*$G$10*H11*I11,TRUE),"n.a.")</f>
        <v>n.a.</v>
      </c>
      <c r="N11" s="13" t="str">
        <f t="shared" ref="N11:N19" si="1">IFERROR($L$10*$G$10*H11*I11,"n.a.")</f>
        <v>n.a.</v>
      </c>
      <c r="O11" s="13" t="str">
        <f t="shared" ref="O11:O19" si="2">IF(N11="n.a.","n.a.",IFERROR(_xlfn.CHISQ.INV(0.025,N11*2)/2,0))</f>
        <v>n.a.</v>
      </c>
      <c r="P11" s="13" t="str">
        <f t="shared" ref="P11:P19" si="3">IFERROR(_xlfn.CHISQ.INV.RT(0.025,N11*2+2)/2,"n.a.")</f>
        <v>n.a.</v>
      </c>
      <c r="Q11" s="15">
        <f t="shared" ref="Q11:Q19" si="4">IFERROR(1-_xlfn.POISSON.DIST(0,$L$10*$G$10*J11*K11,TRUE),"n.a.")</f>
        <v>7.1839257435657444E-4</v>
      </c>
      <c r="R11" s="13">
        <f t="shared" ref="R11:R19" si="5">IFERROR($L$10*$G$10*J11*K11,"n.a.")</f>
        <v>7.1865074195324292E-4</v>
      </c>
      <c r="S11" s="13">
        <f t="shared" ref="S11:S19" si="6">IF(R11="n.a.","n.a.",IFERROR(_xlfn.CHISQ.INV(0.025,R11*2)/2,0))</f>
        <v>0</v>
      </c>
      <c r="T11" s="13">
        <f t="shared" ref="T11:T19" si="7">IFERROR(_xlfn.CHISQ.INV.RT(0.025,R11*2+2)/2,"n.a.")</f>
        <v>3.6888794541139363</v>
      </c>
    </row>
    <row r="12" spans="3:20" x14ac:dyDescent="0.3">
      <c r="C12" s="6" t="s">
        <v>3</v>
      </c>
      <c r="D12" s="42"/>
      <c r="E12" s="45"/>
      <c r="F12" s="45"/>
      <c r="G12" s="48"/>
      <c r="H12" s="9">
        <v>10.199999999999999</v>
      </c>
      <c r="I12" s="9" t="s">
        <v>26</v>
      </c>
      <c r="J12" s="9">
        <v>4.2</v>
      </c>
      <c r="K12" s="9">
        <v>41812</v>
      </c>
      <c r="L12" s="45"/>
      <c r="M12" s="15" t="str">
        <f t="shared" si="0"/>
        <v>n.a.</v>
      </c>
      <c r="N12" s="13" t="str">
        <f t="shared" si="1"/>
        <v>n.a.</v>
      </c>
      <c r="O12" s="13" t="str">
        <f t="shared" si="2"/>
        <v>n.a.</v>
      </c>
      <c r="P12" s="13" t="str">
        <f t="shared" si="3"/>
        <v>n.a.</v>
      </c>
      <c r="Q12" s="15">
        <f t="shared" si="4"/>
        <v>2.5796828584300213E-3</v>
      </c>
      <c r="R12" s="13">
        <f t="shared" si="5"/>
        <v>2.5830159737427142E-3</v>
      </c>
      <c r="S12" s="13">
        <f t="shared" si="6"/>
        <v>0</v>
      </c>
      <c r="T12" s="13">
        <f t="shared" si="7"/>
        <v>3.6888794541139363</v>
      </c>
    </row>
    <row r="13" spans="3:20" x14ac:dyDescent="0.3">
      <c r="C13" s="6" t="s">
        <v>4</v>
      </c>
      <c r="D13" s="42"/>
      <c r="E13" s="45"/>
      <c r="F13" s="45"/>
      <c r="G13" s="48"/>
      <c r="H13" s="9">
        <v>10.199999999999999</v>
      </c>
      <c r="I13" s="9">
        <v>21114</v>
      </c>
      <c r="J13" s="9">
        <v>4.2</v>
      </c>
      <c r="K13" s="9">
        <v>39631</v>
      </c>
      <c r="L13" s="45"/>
      <c r="M13" s="15">
        <f t="shared" si="0"/>
        <v>3.162713610196155E-3</v>
      </c>
      <c r="N13" s="13">
        <f t="shared" si="1"/>
        <v>3.1677255592490951E-3</v>
      </c>
      <c r="O13" s="13">
        <f t="shared" si="2"/>
        <v>0</v>
      </c>
      <c r="P13" s="13">
        <f t="shared" si="3"/>
        <v>3.6888794541139363</v>
      </c>
      <c r="Q13" s="15">
        <f t="shared" si="4"/>
        <v>2.445285948355802E-3</v>
      </c>
      <c r="R13" s="13">
        <f t="shared" si="5"/>
        <v>2.4482805427962669E-3</v>
      </c>
      <c r="S13" s="13">
        <f t="shared" si="6"/>
        <v>0</v>
      </c>
      <c r="T13" s="13">
        <f t="shared" si="7"/>
        <v>3.6888794541139363</v>
      </c>
    </row>
    <row r="14" spans="3:20" x14ac:dyDescent="0.3">
      <c r="C14" s="6" t="s">
        <v>5</v>
      </c>
      <c r="D14" s="42"/>
      <c r="E14" s="45"/>
      <c r="F14" s="45"/>
      <c r="G14" s="48"/>
      <c r="H14" s="9">
        <v>10.199999999999999</v>
      </c>
      <c r="I14" s="9" t="s">
        <v>26</v>
      </c>
      <c r="J14" s="9">
        <v>4.2</v>
      </c>
      <c r="K14" s="9">
        <v>3368</v>
      </c>
      <c r="L14" s="45"/>
      <c r="M14" s="15" t="str">
        <f t="shared" si="0"/>
        <v>n.a.</v>
      </c>
      <c r="N14" s="13" t="str">
        <f t="shared" si="1"/>
        <v>n.a.</v>
      </c>
      <c r="O14" s="13" t="str">
        <f t="shared" si="2"/>
        <v>n.a.</v>
      </c>
      <c r="P14" s="13" t="str">
        <f t="shared" si="3"/>
        <v>n.a.</v>
      </c>
      <c r="Q14" s="15">
        <f t="shared" si="4"/>
        <v>2.0804297386123327E-4</v>
      </c>
      <c r="R14" s="13">
        <f t="shared" si="5"/>
        <v>2.0806461780267533E-4</v>
      </c>
      <c r="S14" s="13">
        <f t="shared" si="6"/>
        <v>0</v>
      </c>
      <c r="T14" s="13">
        <f t="shared" si="7"/>
        <v>3.6888794541139363</v>
      </c>
    </row>
    <row r="15" spans="3:20" x14ac:dyDescent="0.3">
      <c r="C15" s="6" t="s">
        <v>6</v>
      </c>
      <c r="D15" s="42"/>
      <c r="E15" s="45"/>
      <c r="F15" s="45"/>
      <c r="G15" s="48"/>
      <c r="H15" s="9">
        <v>10.199999999999999</v>
      </c>
      <c r="I15" s="9" t="s">
        <v>26</v>
      </c>
      <c r="J15" s="9">
        <v>4.2</v>
      </c>
      <c r="K15" s="9">
        <v>22586</v>
      </c>
      <c r="L15" s="45"/>
      <c r="M15" s="15" t="str">
        <f t="shared" si="0"/>
        <v>n.a.</v>
      </c>
      <c r="N15" s="13" t="str">
        <f t="shared" si="1"/>
        <v>n.a.</v>
      </c>
      <c r="O15" s="13" t="str">
        <f t="shared" si="2"/>
        <v>n.a.</v>
      </c>
      <c r="P15" s="13" t="str">
        <f t="shared" si="3"/>
        <v>n.a.</v>
      </c>
      <c r="Q15" s="15">
        <f t="shared" si="4"/>
        <v>1.3943202191883941E-3</v>
      </c>
      <c r="R15" s="13">
        <f t="shared" si="5"/>
        <v>1.3952931881506014E-3</v>
      </c>
      <c r="S15" s="13">
        <f t="shared" si="6"/>
        <v>0</v>
      </c>
      <c r="T15" s="13">
        <f t="shared" si="7"/>
        <v>3.6888794541139363</v>
      </c>
    </row>
    <row r="16" spans="3:20" x14ac:dyDescent="0.3">
      <c r="C16" s="6" t="s">
        <v>7</v>
      </c>
      <c r="D16" s="42"/>
      <c r="E16" s="45"/>
      <c r="F16" s="45"/>
      <c r="G16" s="48"/>
      <c r="H16" s="9">
        <v>10.199999999999999</v>
      </c>
      <c r="I16" s="9">
        <v>8529</v>
      </c>
      <c r="J16" s="9">
        <v>4.2</v>
      </c>
      <c r="K16" s="9">
        <v>22855</v>
      </c>
      <c r="L16" s="45"/>
      <c r="M16" s="15">
        <f t="shared" si="0"/>
        <v>1.2787843522099607E-3</v>
      </c>
      <c r="N16" s="13">
        <f t="shared" si="1"/>
        <v>1.2796026946497838E-3</v>
      </c>
      <c r="O16" s="13">
        <f t="shared" si="2"/>
        <v>0</v>
      </c>
      <c r="P16" s="13">
        <f t="shared" si="3"/>
        <v>3.6888794541139363</v>
      </c>
      <c r="Q16" s="15">
        <f t="shared" si="4"/>
        <v>1.4109148980926411E-3</v>
      </c>
      <c r="R16" s="13">
        <f t="shared" si="5"/>
        <v>1.4119111757363849E-3</v>
      </c>
      <c r="S16" s="13">
        <f t="shared" si="6"/>
        <v>0</v>
      </c>
      <c r="T16" s="13">
        <f t="shared" si="7"/>
        <v>3.6888794541139363</v>
      </c>
    </row>
    <row r="17" spans="3:20" x14ac:dyDescent="0.3">
      <c r="C17" s="6" t="s">
        <v>8</v>
      </c>
      <c r="D17" s="42"/>
      <c r="E17" s="45"/>
      <c r="F17" s="45"/>
      <c r="G17" s="48"/>
      <c r="H17" s="9">
        <v>10.199999999999999</v>
      </c>
      <c r="I17" s="10">
        <v>3190</v>
      </c>
      <c r="J17" s="9">
        <v>4.2</v>
      </c>
      <c r="K17" s="9">
        <v>3988</v>
      </c>
      <c r="L17" s="45"/>
      <c r="M17" s="15">
        <f t="shared" si="0"/>
        <v>4.784800042764159E-4</v>
      </c>
      <c r="N17" s="13">
        <f t="shared" si="1"/>
        <v>4.7859451236168481E-4</v>
      </c>
      <c r="O17" s="13">
        <f t="shared" si="2"/>
        <v>0</v>
      </c>
      <c r="P17" s="13">
        <f t="shared" si="3"/>
        <v>3.6888794541139363</v>
      </c>
      <c r="Q17" s="15">
        <f t="shared" si="4"/>
        <v>2.4633595354250915E-4</v>
      </c>
      <c r="R17" s="13">
        <f t="shared" si="5"/>
        <v>2.4636629922715833E-4</v>
      </c>
      <c r="S17" s="13">
        <f t="shared" si="6"/>
        <v>0</v>
      </c>
      <c r="T17" s="13">
        <f t="shared" si="7"/>
        <v>3.6888794541139363</v>
      </c>
    </row>
    <row r="18" spans="3:20" x14ac:dyDescent="0.3">
      <c r="C18" s="6" t="s">
        <v>9</v>
      </c>
      <c r="D18" s="42"/>
      <c r="E18" s="45"/>
      <c r="F18" s="45"/>
      <c r="G18" s="48"/>
      <c r="H18" s="9">
        <v>10.199999999999999</v>
      </c>
      <c r="I18" s="9">
        <v>15300</v>
      </c>
      <c r="J18" s="9">
        <v>4.2</v>
      </c>
      <c r="K18" s="9">
        <v>69845</v>
      </c>
      <c r="L18" s="45"/>
      <c r="M18" s="15">
        <f t="shared" si="0"/>
        <v>2.2928207655434907E-3</v>
      </c>
      <c r="N18" s="13">
        <f t="shared" si="1"/>
        <v>2.2954533038036921E-3</v>
      </c>
      <c r="O18" s="13">
        <f t="shared" si="2"/>
        <v>0</v>
      </c>
      <c r="P18" s="13">
        <f t="shared" si="3"/>
        <v>3.6888794541139363</v>
      </c>
      <c r="Q18" s="15">
        <f t="shared" si="4"/>
        <v>4.305512556494584E-3</v>
      </c>
      <c r="R18" s="13">
        <f t="shared" si="5"/>
        <v>4.3148079662790554E-3</v>
      </c>
      <c r="S18" s="13">
        <f t="shared" si="6"/>
        <v>0</v>
      </c>
      <c r="T18" s="13">
        <f t="shared" si="7"/>
        <v>3.6888794541139363</v>
      </c>
    </row>
    <row r="19" spans="3:20" x14ac:dyDescent="0.3">
      <c r="C19" s="6" t="s">
        <v>10</v>
      </c>
      <c r="D19" s="42"/>
      <c r="E19" s="45"/>
      <c r="F19" s="45"/>
      <c r="G19" s="48"/>
      <c r="H19" s="9">
        <v>10.199999999999999</v>
      </c>
      <c r="I19" s="9">
        <v>19450</v>
      </c>
      <c r="J19" s="9">
        <v>4.2</v>
      </c>
      <c r="K19" s="9">
        <v>141424</v>
      </c>
      <c r="L19" s="45"/>
      <c r="M19" s="15">
        <f t="shared" si="0"/>
        <v>2.9138228125303867E-3</v>
      </c>
      <c r="N19" s="13">
        <f t="shared" si="1"/>
        <v>2.918076258756981E-3</v>
      </c>
      <c r="O19" s="13">
        <f t="shared" si="2"/>
        <v>0</v>
      </c>
      <c r="P19" s="13">
        <f t="shared" si="3"/>
        <v>3.6888794541139363</v>
      </c>
      <c r="Q19" s="15">
        <f t="shared" si="4"/>
        <v>8.6986827036270586E-3</v>
      </c>
      <c r="R19" s="13">
        <f t="shared" si="5"/>
        <v>8.7367370867356166E-3</v>
      </c>
      <c r="S19" s="13">
        <f t="shared" si="6"/>
        <v>0</v>
      </c>
      <c r="T19" s="13">
        <f t="shared" si="7"/>
        <v>3.6888794541139363</v>
      </c>
    </row>
    <row r="20" spans="3:20" x14ac:dyDescent="0.3">
      <c r="C20" s="34" t="s">
        <v>49</v>
      </c>
      <c r="D20" s="43"/>
      <c r="E20" s="46"/>
      <c r="F20" s="46"/>
      <c r="G20" s="49"/>
      <c r="H20" s="9" t="s">
        <v>52</v>
      </c>
      <c r="I20" s="9" t="s">
        <v>52</v>
      </c>
      <c r="J20" s="9" t="s">
        <v>52</v>
      </c>
      <c r="K20" s="9" t="s">
        <v>52</v>
      </c>
      <c r="L20" s="46"/>
      <c r="M20" s="15" t="str">
        <f>IFERROR(1-_xlfn.POISSON.DIST(0,$L$10*$G$10*H20*I20,TRUE),"n.a.")</f>
        <v>n.a.</v>
      </c>
      <c r="N20" s="13" t="str">
        <f t="shared" ref="N20" si="8">IFERROR($L$10*$G$10*H20*I20,"n.a.")</f>
        <v>n.a.</v>
      </c>
      <c r="O20" s="13" t="str">
        <f t="shared" ref="O20" si="9">IF(N20="n.a.","n.a.",IFERROR(_xlfn.CHISQ.INV(0.025,N20*2)/2,0))</f>
        <v>n.a.</v>
      </c>
      <c r="P20" s="13" t="str">
        <f t="shared" ref="P20" si="10">IFERROR(_xlfn.CHISQ.INV.RT(0.025,N20*2+2)/2,"n.a.")</f>
        <v>n.a.</v>
      </c>
      <c r="Q20" s="15" t="str">
        <f t="shared" ref="Q20" si="11">IFERROR(1-_xlfn.POISSON.DIST(0,$L$10*$G$10*J20*K20,TRUE),"n.a.")</f>
        <v>n.a.</v>
      </c>
      <c r="R20" s="13" t="str">
        <f t="shared" ref="R20" si="12">IFERROR($L$10*$G$10*J20*K20,"n.a.")</f>
        <v>n.a.</v>
      </c>
      <c r="S20" s="13" t="str">
        <f t="shared" ref="S20" si="13">IF(R20="n.a.","n.a.",IFERROR(_xlfn.CHISQ.INV(0.025,R20*2)/2,0))</f>
        <v>n.a.</v>
      </c>
      <c r="T20" s="13" t="str">
        <f t="shared" ref="T20" si="14">IFERROR(_xlfn.CHISQ.INV.RT(0.025,R20*2+2)/2,"n.a.")</f>
        <v>n.a.</v>
      </c>
    </row>
    <row r="23" spans="3:20" x14ac:dyDescent="0.3">
      <c r="C23" s="54" t="s">
        <v>1</v>
      </c>
      <c r="D23" s="51" t="s">
        <v>24</v>
      </c>
      <c r="E23" s="51"/>
      <c r="F23" s="51"/>
      <c r="G23" s="51"/>
      <c r="H23" s="52" t="s">
        <v>25</v>
      </c>
      <c r="I23" s="52"/>
      <c r="J23" s="52"/>
      <c r="K23" s="52"/>
      <c r="L23" s="1" t="s">
        <v>19</v>
      </c>
      <c r="M23" s="56" t="s">
        <v>20</v>
      </c>
      <c r="N23" s="56"/>
      <c r="O23" s="56"/>
      <c r="P23" s="56"/>
      <c r="Q23" s="56"/>
      <c r="R23" s="56"/>
      <c r="S23" s="56"/>
      <c r="T23" s="56"/>
    </row>
    <row r="24" spans="3:20" x14ac:dyDescent="0.3">
      <c r="C24" s="54"/>
      <c r="D24" s="57" t="s">
        <v>11</v>
      </c>
      <c r="E24" s="57" t="s">
        <v>13</v>
      </c>
      <c r="F24" s="57" t="s">
        <v>14</v>
      </c>
      <c r="G24" s="58" t="s">
        <v>12</v>
      </c>
      <c r="H24" s="53" t="s">
        <v>16</v>
      </c>
      <c r="I24" s="53"/>
      <c r="J24" s="53" t="s">
        <v>17</v>
      </c>
      <c r="K24" s="53"/>
      <c r="L24" s="2"/>
      <c r="M24" s="59" t="s">
        <v>30</v>
      </c>
      <c r="N24" s="59"/>
      <c r="O24" s="59"/>
      <c r="P24" s="59"/>
      <c r="Q24" s="55" t="s">
        <v>31</v>
      </c>
      <c r="R24" s="55"/>
      <c r="S24" s="55"/>
      <c r="T24" s="55"/>
    </row>
    <row r="25" spans="3:20" x14ac:dyDescent="0.3">
      <c r="C25" s="54"/>
      <c r="D25" s="57"/>
      <c r="E25" s="57"/>
      <c r="F25" s="57"/>
      <c r="G25" s="58"/>
      <c r="H25" s="3" t="s">
        <v>15</v>
      </c>
      <c r="I25" s="3" t="s">
        <v>18</v>
      </c>
      <c r="J25" s="3" t="s">
        <v>15</v>
      </c>
      <c r="K25" s="3" t="s">
        <v>18</v>
      </c>
      <c r="L25" s="2"/>
      <c r="M25" s="17" t="s">
        <v>32</v>
      </c>
      <c r="N25" s="4" t="s">
        <v>21</v>
      </c>
      <c r="O25" s="4" t="s">
        <v>22</v>
      </c>
      <c r="P25" s="4" t="s">
        <v>23</v>
      </c>
      <c r="Q25" s="16" t="s">
        <v>32</v>
      </c>
      <c r="R25" s="5" t="s">
        <v>21</v>
      </c>
      <c r="S25" s="5" t="s">
        <v>22</v>
      </c>
      <c r="T25" s="5" t="s">
        <v>23</v>
      </c>
    </row>
    <row r="26" spans="3:20" x14ac:dyDescent="0.3">
      <c r="C26" s="6" t="s">
        <v>2</v>
      </c>
      <c r="D26" s="41">
        <v>29195895</v>
      </c>
      <c r="E26" s="44">
        <f>831-5</f>
        <v>826</v>
      </c>
      <c r="F26" s="44">
        <f>DATE(2015,1,16)-DATE(2013,1,1)</f>
        <v>745</v>
      </c>
      <c r="G26" s="47">
        <f>E26/(D26*F26)</f>
        <v>3.7975367160854808E-8</v>
      </c>
      <c r="H26" s="9">
        <v>10.199999999999999</v>
      </c>
      <c r="I26" s="9" t="s">
        <v>26</v>
      </c>
      <c r="J26" s="9">
        <v>10.199999999999999</v>
      </c>
      <c r="K26" s="9">
        <v>226139</v>
      </c>
      <c r="L26" s="44">
        <f>IF($D$5="Symptomatic", 10, IF($D$5="Other","Input UR ratio"))</f>
        <v>10</v>
      </c>
      <c r="M26" s="15" t="str">
        <f>IFERROR(1-_xlfn.POISSON.DIST(0,$L$26*$G$26*H26*I26,TRUE),"n.a.")</f>
        <v>n.a.</v>
      </c>
      <c r="N26" s="13" t="str">
        <f>IFERROR($L$26*$G$26*H26*I26,"n.a.")</f>
        <v>n.a.</v>
      </c>
      <c r="O26" s="13" t="str">
        <f>IF(N26="n.a.","n.a.",IFERROR(_xlfn.CHISQ.INV(0.025,N26*2)/2,0))</f>
        <v>n.a.</v>
      </c>
      <c r="P26" s="13" t="str">
        <f>IFERROR(_xlfn.CHISQ.INV.RT(0.025,N26*2+2)/2,"n.a.")</f>
        <v>n.a.</v>
      </c>
      <c r="Q26" s="15">
        <f>IFERROR(1-_xlfn.POISSON.DIST(0,$L$26*$G$26*J26*K26,TRUE),"n.a.")</f>
        <v>0.58353238626908777</v>
      </c>
      <c r="R26" s="13">
        <f>IFERROR($L$26*$G$26*J26*K26,"n.a.")</f>
        <v>0.87594657854763158</v>
      </c>
      <c r="S26" s="13">
        <f>IF(R26="n.a.","n.a.",IFERROR(_xlfn.CHISQ.INV(0.025,R26*2)/2,0))</f>
        <v>4.9103455858762819E-4</v>
      </c>
      <c r="T26" s="13">
        <f>IFERROR(_xlfn.CHISQ.INV.RT(0.025,R26*2+2)/2,"n.a.")</f>
        <v>4.6742018022480742</v>
      </c>
    </row>
    <row r="27" spans="3:20" x14ac:dyDescent="0.3">
      <c r="C27" s="6" t="s">
        <v>33</v>
      </c>
      <c r="D27" s="42"/>
      <c r="E27" s="45"/>
      <c r="F27" s="45"/>
      <c r="G27" s="48"/>
      <c r="H27" s="9">
        <v>10.199999999999999</v>
      </c>
      <c r="I27" s="9" t="s">
        <v>26</v>
      </c>
      <c r="J27" s="9">
        <v>5.6</v>
      </c>
      <c r="K27" s="9">
        <v>3601</v>
      </c>
      <c r="L27" s="45"/>
      <c r="M27" s="15" t="str">
        <f t="shared" ref="M27:M35" si="15">IFERROR(1-_xlfn.POISSON.DIST(0,$L$26*$G$26*H27*I27,TRUE),"n.a.")</f>
        <v>n.a.</v>
      </c>
      <c r="N27" s="13" t="str">
        <f t="shared" ref="N27:N35" si="16">IFERROR($L$26*$G$26*H27*I27,"n.a.")</f>
        <v>n.a.</v>
      </c>
      <c r="O27" s="13" t="str">
        <f t="shared" ref="O27:O35" si="17">IF(N27="n.a.","n.a.",IFERROR(_xlfn.CHISQ.INV(0.025,N27*2)/2,0))</f>
        <v>n.a.</v>
      </c>
      <c r="P27" s="13" t="str">
        <f t="shared" ref="P27:P35" si="18">IFERROR(_xlfn.CHISQ.INV.RT(0.025,N27*2+2)/2,"n.a.")</f>
        <v>n.a.</v>
      </c>
      <c r="Q27" s="15">
        <f t="shared" ref="Q27:Q35" si="19">IFERROR(1-_xlfn.POISSON.DIST(0,$L$26*$G$26*J27*K27,TRUE),"n.a.")</f>
        <v>7.6287131658950846E-3</v>
      </c>
      <c r="R27" s="13">
        <f t="shared" ref="R27:R35" si="20">IFERROR($L$26*$G$26*J27*K27,"n.a.")</f>
        <v>7.6579606401893366E-3</v>
      </c>
      <c r="S27" s="13">
        <f t="shared" ref="S27:S35" si="21">IF(R27="n.a.","n.a.",IFERROR(_xlfn.CHISQ.INV(0.025,R27*2)/2,0))</f>
        <v>0</v>
      </c>
      <c r="T27" s="13">
        <f t="shared" ref="T27:T35" si="22">IFERROR(_xlfn.CHISQ.INV.RT(0.025,R27*2+2)/2,"n.a.")</f>
        <v>3.6888794541139363</v>
      </c>
    </row>
    <row r="28" spans="3:20" x14ac:dyDescent="0.3">
      <c r="C28" s="6" t="s">
        <v>3</v>
      </c>
      <c r="D28" s="42"/>
      <c r="E28" s="45"/>
      <c r="F28" s="45"/>
      <c r="G28" s="48"/>
      <c r="H28" s="9">
        <v>10.199999999999999</v>
      </c>
      <c r="I28" s="9" t="s">
        <v>26</v>
      </c>
      <c r="J28" s="9">
        <v>8.3000000000000007</v>
      </c>
      <c r="K28" s="9">
        <v>37496</v>
      </c>
      <c r="L28" s="45"/>
      <c r="M28" s="15" t="str">
        <f t="shared" si="15"/>
        <v>n.a.</v>
      </c>
      <c r="N28" s="13" t="str">
        <f t="shared" si="16"/>
        <v>n.a.</v>
      </c>
      <c r="O28" s="13" t="str">
        <f t="shared" si="17"/>
        <v>n.a.</v>
      </c>
      <c r="P28" s="13" t="str">
        <f t="shared" si="18"/>
        <v>n.a.</v>
      </c>
      <c r="Q28" s="15">
        <f t="shared" si="19"/>
        <v>0.11146898288215845</v>
      </c>
      <c r="R28" s="13">
        <f t="shared" si="20"/>
        <v>0.1181857224662632</v>
      </c>
      <c r="S28" s="13">
        <f t="shared" si="21"/>
        <v>0</v>
      </c>
      <c r="T28" s="13">
        <f t="shared" si="22"/>
        <v>3.6888794541139363</v>
      </c>
    </row>
    <row r="29" spans="3:20" x14ac:dyDescent="0.3">
      <c r="C29" s="6" t="s">
        <v>4</v>
      </c>
      <c r="D29" s="42"/>
      <c r="E29" s="45"/>
      <c r="F29" s="45"/>
      <c r="G29" s="48"/>
      <c r="H29" s="9">
        <v>10.199999999999999</v>
      </c>
      <c r="I29" s="9">
        <v>50654</v>
      </c>
      <c r="J29" s="9">
        <v>4.8</v>
      </c>
      <c r="K29" s="9">
        <v>16026</v>
      </c>
      <c r="L29" s="45"/>
      <c r="M29" s="15">
        <f t="shared" si="15"/>
        <v>0.17815842472746324</v>
      </c>
      <c r="N29" s="13">
        <f t="shared" si="16"/>
        <v>0.19620763331292582</v>
      </c>
      <c r="O29" s="13">
        <f t="shared" si="17"/>
        <v>0</v>
      </c>
      <c r="P29" s="13">
        <f t="shared" si="18"/>
        <v>3.6888794541139363</v>
      </c>
      <c r="Q29" s="15">
        <f t="shared" si="19"/>
        <v>2.8789915551541978E-2</v>
      </c>
      <c r="R29" s="13">
        <f t="shared" si="20"/>
        <v>2.9212475237753239E-2</v>
      </c>
      <c r="S29" s="13">
        <f t="shared" si="21"/>
        <v>0</v>
      </c>
      <c r="T29" s="13">
        <f t="shared" si="22"/>
        <v>3.6888794541139363</v>
      </c>
    </row>
    <row r="30" spans="3:20" x14ac:dyDescent="0.3">
      <c r="C30" s="6" t="s">
        <v>5</v>
      </c>
      <c r="D30" s="42"/>
      <c r="E30" s="45"/>
      <c r="F30" s="45"/>
      <c r="G30" s="48"/>
      <c r="H30" s="9">
        <v>10.199999999999999</v>
      </c>
      <c r="I30" s="9" t="s">
        <v>26</v>
      </c>
      <c r="J30" s="9">
        <v>10.199999999999999</v>
      </c>
      <c r="K30" s="9">
        <v>3435</v>
      </c>
      <c r="L30" s="45"/>
      <c r="M30" s="15" t="str">
        <f t="shared" si="15"/>
        <v>n.a.</v>
      </c>
      <c r="N30" s="13" t="str">
        <f t="shared" si="16"/>
        <v>n.a.</v>
      </c>
      <c r="O30" s="13" t="str">
        <f t="shared" si="17"/>
        <v>n.a.</v>
      </c>
      <c r="P30" s="13" t="str">
        <f t="shared" si="18"/>
        <v>n.a.</v>
      </c>
      <c r="Q30" s="15">
        <f t="shared" si="19"/>
        <v>1.3217303450643425E-2</v>
      </c>
      <c r="R30" s="13">
        <f t="shared" si="20"/>
        <v>1.3305429392148698E-2</v>
      </c>
      <c r="S30" s="13">
        <f t="shared" si="21"/>
        <v>0</v>
      </c>
      <c r="T30" s="13">
        <f t="shared" si="22"/>
        <v>3.6888794541139363</v>
      </c>
    </row>
    <row r="31" spans="3:20" x14ac:dyDescent="0.3">
      <c r="C31" s="6" t="s">
        <v>6</v>
      </c>
      <c r="D31" s="42"/>
      <c r="E31" s="45"/>
      <c r="F31" s="45"/>
      <c r="G31" s="48"/>
      <c r="H31" s="9">
        <v>10.199999999999999</v>
      </c>
      <c r="I31" s="9" t="s">
        <v>26</v>
      </c>
      <c r="J31" s="9">
        <v>8.6999999999999993</v>
      </c>
      <c r="K31" s="9">
        <v>15271</v>
      </c>
      <c r="L31" s="45"/>
      <c r="M31" s="15" t="str">
        <f t="shared" si="15"/>
        <v>n.a.</v>
      </c>
      <c r="N31" s="13" t="str">
        <f t="shared" si="16"/>
        <v>n.a.</v>
      </c>
      <c r="O31" s="13" t="str">
        <f t="shared" si="17"/>
        <v>n.a.</v>
      </c>
      <c r="P31" s="13" t="str">
        <f t="shared" si="18"/>
        <v>n.a.</v>
      </c>
      <c r="Q31" s="15">
        <f t="shared" si="19"/>
        <v>4.9201574409751148E-2</v>
      </c>
      <c r="R31" s="13">
        <f t="shared" si="20"/>
        <v>5.0453199376466994E-2</v>
      </c>
      <c r="S31" s="13">
        <f t="shared" si="21"/>
        <v>0</v>
      </c>
      <c r="T31" s="13">
        <f t="shared" si="22"/>
        <v>3.6888794541139363</v>
      </c>
    </row>
    <row r="32" spans="3:20" x14ac:dyDescent="0.3">
      <c r="C32" s="6" t="s">
        <v>7</v>
      </c>
      <c r="D32" s="42"/>
      <c r="E32" s="45"/>
      <c r="F32" s="45"/>
      <c r="G32" s="48"/>
      <c r="H32" s="9">
        <v>10.199999999999999</v>
      </c>
      <c r="I32" s="9">
        <v>102365</v>
      </c>
      <c r="J32" s="9">
        <v>10.199999999999999</v>
      </c>
      <c r="K32" s="9">
        <v>165086</v>
      </c>
      <c r="L32" s="45"/>
      <c r="M32" s="15">
        <f t="shared" si="15"/>
        <v>0.32733614246703946</v>
      </c>
      <c r="N32" s="13">
        <f t="shared" si="16"/>
        <v>0.39650954286093204</v>
      </c>
      <c r="O32" s="13">
        <f t="shared" si="17"/>
        <v>0</v>
      </c>
      <c r="P32" s="13">
        <f t="shared" si="18"/>
        <v>3.6888794541139363</v>
      </c>
      <c r="Q32" s="15">
        <f t="shared" si="19"/>
        <v>0.47242199576528576</v>
      </c>
      <c r="R32" s="13">
        <f t="shared" si="20"/>
        <v>0.63945854923792145</v>
      </c>
      <c r="S32" s="13">
        <f t="shared" si="21"/>
        <v>4.9103455858762819E-4</v>
      </c>
      <c r="T32" s="13">
        <f t="shared" si="22"/>
        <v>4.6742018022480742</v>
      </c>
    </row>
    <row r="33" spans="3:20" x14ac:dyDescent="0.3">
      <c r="C33" s="6" t="s">
        <v>8</v>
      </c>
      <c r="D33" s="42"/>
      <c r="E33" s="45"/>
      <c r="F33" s="45"/>
      <c r="G33" s="48"/>
      <c r="H33" s="9">
        <v>10.199999999999999</v>
      </c>
      <c r="I33" s="10">
        <v>6259</v>
      </c>
      <c r="J33" s="9">
        <v>10.199999999999999</v>
      </c>
      <c r="K33" s="9">
        <v>54217</v>
      </c>
      <c r="L33" s="45"/>
      <c r="M33" s="15">
        <f t="shared" si="15"/>
        <v>2.3952629064304953E-2</v>
      </c>
      <c r="N33" s="13">
        <f t="shared" si="16"/>
        <v>2.4244157952098604E-2</v>
      </c>
      <c r="O33" s="13">
        <f t="shared" si="17"/>
        <v>0</v>
      </c>
      <c r="P33" s="13">
        <f t="shared" si="18"/>
        <v>3.6888794541139363</v>
      </c>
      <c r="Q33" s="15">
        <f t="shared" si="19"/>
        <v>0.18942294314963615</v>
      </c>
      <c r="R33" s="13">
        <f t="shared" si="20"/>
        <v>0.21000886909872662</v>
      </c>
      <c r="S33" s="13">
        <f t="shared" si="21"/>
        <v>0</v>
      </c>
      <c r="T33" s="13">
        <f t="shared" si="22"/>
        <v>3.6888794541139363</v>
      </c>
    </row>
    <row r="34" spans="3:20" x14ac:dyDescent="0.3">
      <c r="C34" s="6" t="s">
        <v>9</v>
      </c>
      <c r="D34" s="42"/>
      <c r="E34" s="45"/>
      <c r="F34" s="45"/>
      <c r="G34" s="48"/>
      <c r="H34" s="9">
        <v>10.199999999999999</v>
      </c>
      <c r="I34" s="9">
        <v>110600</v>
      </c>
      <c r="J34" s="9">
        <v>5.3</v>
      </c>
      <c r="K34" s="9">
        <v>135260</v>
      </c>
      <c r="L34" s="45"/>
      <c r="M34" s="15">
        <f>IFERROR(1-_xlfn.POISSON.DIST(0,$L$26*$G$26*H34*I34,TRUE),"n.a.")</f>
        <v>0.34845428237897225</v>
      </c>
      <c r="N34" s="13">
        <f t="shared" si="16"/>
        <v>0.42840771201503525</v>
      </c>
      <c r="O34" s="13">
        <f t="shared" si="17"/>
        <v>0</v>
      </c>
      <c r="P34" s="13">
        <f t="shared" si="18"/>
        <v>3.6888794541139363</v>
      </c>
      <c r="Q34" s="15">
        <f t="shared" si="19"/>
        <v>0.23832631703596252</v>
      </c>
      <c r="R34" s="13">
        <f t="shared" si="20"/>
        <v>0.27223705259539277</v>
      </c>
      <c r="S34" s="13">
        <f t="shared" si="21"/>
        <v>0</v>
      </c>
      <c r="T34" s="13">
        <f t="shared" si="22"/>
        <v>3.6888794541139363</v>
      </c>
    </row>
    <row r="35" spans="3:20" x14ac:dyDescent="0.3">
      <c r="C35" s="6" t="s">
        <v>10</v>
      </c>
      <c r="D35" s="42"/>
      <c r="E35" s="45"/>
      <c r="F35" s="45"/>
      <c r="G35" s="48"/>
      <c r="H35" s="9">
        <v>10.199999999999999</v>
      </c>
      <c r="I35" s="9">
        <v>182225</v>
      </c>
      <c r="J35" s="9">
        <v>10.199999999999999</v>
      </c>
      <c r="K35" s="9">
        <v>80003</v>
      </c>
      <c r="L35" s="45"/>
      <c r="M35" s="15">
        <f t="shared" si="15"/>
        <v>0.50630938857061536</v>
      </c>
      <c r="N35" s="13">
        <f t="shared" si="16"/>
        <v>0.70584625065045026</v>
      </c>
      <c r="O35" s="13">
        <f t="shared" si="17"/>
        <v>4.9103455858762819E-4</v>
      </c>
      <c r="P35" s="13">
        <f t="shared" si="18"/>
        <v>4.6742018022480742</v>
      </c>
      <c r="Q35" s="15">
        <f t="shared" si="19"/>
        <v>0.26647281238893827</v>
      </c>
      <c r="R35" s="13">
        <f t="shared" si="20"/>
        <v>0.30989061649492644</v>
      </c>
      <c r="S35" s="13">
        <f t="shared" si="21"/>
        <v>0</v>
      </c>
      <c r="T35" s="13">
        <f t="shared" si="22"/>
        <v>3.6888794541139363</v>
      </c>
    </row>
    <row r="36" spans="3:20" x14ac:dyDescent="0.3">
      <c r="C36" s="34" t="s">
        <v>49</v>
      </c>
      <c r="D36" s="43"/>
      <c r="E36" s="46"/>
      <c r="F36" s="46"/>
      <c r="G36" s="49"/>
      <c r="H36" s="9" t="s">
        <v>52</v>
      </c>
      <c r="I36" s="9" t="s">
        <v>52</v>
      </c>
      <c r="J36" s="9" t="s">
        <v>52</v>
      </c>
      <c r="K36" s="9" t="s">
        <v>52</v>
      </c>
      <c r="L36" s="46"/>
      <c r="M36" s="15" t="str">
        <f t="shared" ref="M36" si="23">IFERROR(1-_xlfn.POISSON.DIST(0,$L$26*$G$26*H36*I36,TRUE),"n.a.")</f>
        <v>n.a.</v>
      </c>
      <c r="N36" s="13" t="str">
        <f t="shared" ref="N36" si="24">IFERROR($L$26*$G$26*H36*I36,"n.a.")</f>
        <v>n.a.</v>
      </c>
      <c r="O36" s="13" t="str">
        <f t="shared" ref="O36" si="25">IF(N36="n.a.","n.a.",IFERROR(_xlfn.CHISQ.INV(0.025,N36*2)/2,0))</f>
        <v>n.a.</v>
      </c>
      <c r="P36" s="13" t="str">
        <f t="shared" ref="P36" si="26">IFERROR(_xlfn.CHISQ.INV.RT(0.025,N36*2+2)/2,"n.a.")</f>
        <v>n.a.</v>
      </c>
      <c r="Q36" s="15" t="str">
        <f t="shared" ref="Q36" si="27">IFERROR(1-_xlfn.POISSON.DIST(0,$L$26*$G$26*J36*K36,TRUE),"n.a.")</f>
        <v>n.a.</v>
      </c>
      <c r="R36" s="13" t="str">
        <f t="shared" ref="R36" si="28">IFERROR($L$26*$G$26*J36*K36,"n.a.")</f>
        <v>n.a.</v>
      </c>
      <c r="S36" s="13" t="str">
        <f t="shared" ref="S36" si="29">IF(R36="n.a.","n.a.",IFERROR(_xlfn.CHISQ.INV(0.025,R36*2)/2,0))</f>
        <v>n.a.</v>
      </c>
      <c r="T36" s="13" t="str">
        <f t="shared" ref="T36" si="30">IFERROR(_xlfn.CHISQ.INV.RT(0.025,R36*2+2)/2,"n.a.")</f>
        <v>n.a.</v>
      </c>
    </row>
    <row r="38" spans="3:20" ht="15" customHeight="1" x14ac:dyDescent="0.25">
      <c r="H38" s="11"/>
      <c r="I38" s="11"/>
      <c r="J38" s="11"/>
      <c r="K38" s="11"/>
      <c r="L38" s="11"/>
      <c r="M38" s="11"/>
      <c r="N38" s="11"/>
      <c r="O38" s="11"/>
      <c r="P38" s="11"/>
    </row>
    <row r="39" spans="3:20" ht="15" customHeight="1" x14ac:dyDescent="0.3">
      <c r="C39" s="54" t="s">
        <v>1</v>
      </c>
      <c r="D39" s="51" t="s">
        <v>28</v>
      </c>
      <c r="E39" s="51"/>
      <c r="F39" s="51"/>
      <c r="G39" s="51"/>
      <c r="H39" s="52" t="s">
        <v>25</v>
      </c>
      <c r="I39" s="52"/>
      <c r="J39" s="52"/>
      <c r="K39" s="52"/>
      <c r="L39" s="1" t="s">
        <v>19</v>
      </c>
      <c r="M39" s="56" t="s">
        <v>20</v>
      </c>
      <c r="N39" s="56"/>
      <c r="O39" s="56"/>
      <c r="P39" s="56"/>
      <c r="Q39" s="56"/>
      <c r="R39" s="56"/>
      <c r="S39" s="56"/>
      <c r="T39" s="56"/>
    </row>
    <row r="40" spans="3:20" ht="15" customHeight="1" x14ac:dyDescent="0.3">
      <c r="C40" s="54"/>
      <c r="D40" s="57" t="s">
        <v>11</v>
      </c>
      <c r="E40" s="57" t="s">
        <v>13</v>
      </c>
      <c r="F40" s="57" t="s">
        <v>14</v>
      </c>
      <c r="G40" s="58" t="s">
        <v>12</v>
      </c>
      <c r="H40" s="53" t="s">
        <v>16</v>
      </c>
      <c r="I40" s="53"/>
      <c r="J40" s="53" t="s">
        <v>17</v>
      </c>
      <c r="K40" s="53"/>
      <c r="L40" s="2"/>
      <c r="M40" s="59" t="s">
        <v>30</v>
      </c>
      <c r="N40" s="59"/>
      <c r="O40" s="59"/>
      <c r="P40" s="59"/>
      <c r="Q40" s="55" t="s">
        <v>31</v>
      </c>
      <c r="R40" s="55"/>
      <c r="S40" s="55"/>
      <c r="T40" s="55"/>
    </row>
    <row r="41" spans="3:20" ht="15" customHeight="1" x14ac:dyDescent="0.3">
      <c r="C41" s="54"/>
      <c r="D41" s="57"/>
      <c r="E41" s="57"/>
      <c r="F41" s="57"/>
      <c r="G41" s="58"/>
      <c r="H41" s="3" t="s">
        <v>15</v>
      </c>
      <c r="I41" s="3" t="s">
        <v>18</v>
      </c>
      <c r="J41" s="3" t="s">
        <v>15</v>
      </c>
      <c r="K41" s="3" t="s">
        <v>18</v>
      </c>
      <c r="L41" s="2"/>
      <c r="M41" s="17" t="s">
        <v>32</v>
      </c>
      <c r="N41" s="4" t="s">
        <v>21</v>
      </c>
      <c r="O41" s="4" t="s">
        <v>22</v>
      </c>
      <c r="P41" s="4" t="s">
        <v>23</v>
      </c>
      <c r="Q41" s="16" t="s">
        <v>32</v>
      </c>
      <c r="R41" s="5" t="s">
        <v>21</v>
      </c>
      <c r="S41" s="5" t="s">
        <v>22</v>
      </c>
      <c r="T41" s="5" t="s">
        <v>23</v>
      </c>
    </row>
    <row r="42" spans="3:20" ht="15" customHeight="1" x14ac:dyDescent="0.3">
      <c r="C42" s="6" t="s">
        <v>2</v>
      </c>
      <c r="D42" s="41">
        <f>1833*1000</f>
        <v>1833000</v>
      </c>
      <c r="E42" s="44">
        <v>9</v>
      </c>
      <c r="F42" s="44">
        <f>DATE(2015,1,16)-DATE(2013,1,1)</f>
        <v>745</v>
      </c>
      <c r="G42" s="47">
        <f>E42/(D42*F42)</f>
        <v>6.5905820582387768E-9</v>
      </c>
      <c r="H42" s="9">
        <v>10.199999999999999</v>
      </c>
      <c r="I42" s="9" t="s">
        <v>26</v>
      </c>
      <c r="J42" s="9">
        <v>1.4</v>
      </c>
      <c r="K42" s="9" t="s">
        <v>26</v>
      </c>
      <c r="L42" s="44">
        <f>IF($D$5="Symptomatic", 10, IF($D$5="Other","Input UR ratio"))</f>
        <v>10</v>
      </c>
      <c r="M42" s="15" t="str">
        <f>IFERROR(1-_xlfn.POISSON.DIST(0,$L$42*$G$42*H42*I42,TRUE),"n.a.")</f>
        <v>n.a.</v>
      </c>
      <c r="N42" s="13" t="str">
        <f>IFERROR($L$42*$G$42*H42*I42,"n.a.")</f>
        <v>n.a.</v>
      </c>
      <c r="O42" s="13" t="str">
        <f>IF(N42="n.a.","n.a.",IFERROR(_xlfn.CHISQ.INV(0.025,N42*2)/2,0))</f>
        <v>n.a.</v>
      </c>
      <c r="P42" s="13" t="str">
        <f>IFERROR(_xlfn.CHISQ.INV.RT(0.025,N42*2+2)/2,"n.a.")</f>
        <v>n.a.</v>
      </c>
      <c r="Q42" s="12" t="str">
        <f>IFERROR(1-_xlfn.POISSON.DIST(0,$L$42*$G$42*J42*K42,TRUE),"n.a.")</f>
        <v>n.a.</v>
      </c>
      <c r="R42" s="13" t="str">
        <f>IFERROR($L$26*$G$26*J42*K42,"n.a.")</f>
        <v>n.a.</v>
      </c>
      <c r="S42" s="13" t="str">
        <f>IF(R42="n.a.","n.a.",IFERROR(_xlfn.CHISQ.INV(0.025,R42*2)/2,0))</f>
        <v>n.a.</v>
      </c>
      <c r="T42" s="13" t="str">
        <f>IFERROR(_xlfn.CHISQ.INV.RT(0.025,R42*2+2)/2,"n.a.")</f>
        <v>n.a.</v>
      </c>
    </row>
    <row r="43" spans="3:20" ht="15" customHeight="1" x14ac:dyDescent="0.3">
      <c r="C43" s="6" t="s">
        <v>33</v>
      </c>
      <c r="D43" s="42"/>
      <c r="E43" s="45"/>
      <c r="F43" s="45"/>
      <c r="G43" s="48"/>
      <c r="H43" s="9">
        <v>10.199999999999999</v>
      </c>
      <c r="I43" s="9" t="s">
        <v>26</v>
      </c>
      <c r="J43" s="9">
        <v>1.4</v>
      </c>
      <c r="K43" s="9" t="s">
        <v>26</v>
      </c>
      <c r="L43" s="45"/>
      <c r="M43" s="15" t="str">
        <f>IFERROR(1-_xlfn.POISSON.DIST(0,$L$42*$G$42*H43*I43,TRUE),"n.a.")</f>
        <v>n.a.</v>
      </c>
      <c r="N43" s="13" t="str">
        <f t="shared" ref="N43:N51" si="31">IFERROR($L$42*$G$42*H43*I43,"n.a.")</f>
        <v>n.a.</v>
      </c>
      <c r="O43" s="13" t="str">
        <f t="shared" ref="O43:O51" si="32">IF(N43="n.a.","n.a.",IFERROR(_xlfn.CHISQ.INV(0.025,N43*2)/2,0))</f>
        <v>n.a.</v>
      </c>
      <c r="P43" s="13" t="str">
        <f t="shared" ref="P43:P51" si="33">IFERROR(_xlfn.CHISQ.INV.RT(0.025,N43*2+2)/2,"n.a.")</f>
        <v>n.a.</v>
      </c>
      <c r="Q43" s="12" t="str">
        <f t="shared" ref="Q43:Q51" si="34">IFERROR(1-_xlfn.POISSON.DIST(0,$L$42*$G$42*J43*K43,TRUE),"n.a.")</f>
        <v>n.a.</v>
      </c>
      <c r="R43" s="13" t="str">
        <f t="shared" ref="R43:R51" si="35">IFERROR($L$26*$G$26*J43*K43,"n.a.")</f>
        <v>n.a.</v>
      </c>
      <c r="S43" s="13" t="str">
        <f t="shared" ref="S43:S51" si="36">IF(R43="n.a.","n.a.",IFERROR(_xlfn.CHISQ.INV(0.025,R43*2)/2,0))</f>
        <v>n.a.</v>
      </c>
      <c r="T43" s="13" t="str">
        <f t="shared" ref="T43:T51" si="37">IFERROR(_xlfn.CHISQ.INV.RT(0.025,R43*2+2)/2,"n.a.")</f>
        <v>n.a.</v>
      </c>
    </row>
    <row r="44" spans="3:20" x14ac:dyDescent="0.3">
      <c r="C44" s="6" t="s">
        <v>3</v>
      </c>
      <c r="D44" s="42"/>
      <c r="E44" s="45"/>
      <c r="F44" s="45"/>
      <c r="G44" s="48"/>
      <c r="H44" s="9">
        <v>10.199999999999999</v>
      </c>
      <c r="I44" s="9" t="s">
        <v>26</v>
      </c>
      <c r="J44" s="9">
        <v>1.4</v>
      </c>
      <c r="K44" s="9" t="s">
        <v>26</v>
      </c>
      <c r="L44" s="45"/>
      <c r="M44" s="15" t="str">
        <f t="shared" ref="M44:M51" si="38">IFERROR(1-_xlfn.POISSON.DIST(0,$L$42*$G$42*H44*I44,TRUE),"n.a.")</f>
        <v>n.a.</v>
      </c>
      <c r="N44" s="13" t="str">
        <f t="shared" si="31"/>
        <v>n.a.</v>
      </c>
      <c r="O44" s="13" t="str">
        <f t="shared" si="32"/>
        <v>n.a.</v>
      </c>
      <c r="P44" s="13" t="str">
        <f t="shared" si="33"/>
        <v>n.a.</v>
      </c>
      <c r="Q44" s="12" t="str">
        <f t="shared" si="34"/>
        <v>n.a.</v>
      </c>
      <c r="R44" s="13" t="str">
        <f t="shared" si="35"/>
        <v>n.a.</v>
      </c>
      <c r="S44" s="13" t="str">
        <f t="shared" si="36"/>
        <v>n.a.</v>
      </c>
      <c r="T44" s="13" t="str">
        <f t="shared" si="37"/>
        <v>n.a.</v>
      </c>
    </row>
    <row r="45" spans="3:20" x14ac:dyDescent="0.3">
      <c r="C45" s="6" t="s">
        <v>4</v>
      </c>
      <c r="D45" s="42"/>
      <c r="E45" s="45"/>
      <c r="F45" s="45"/>
      <c r="G45" s="48"/>
      <c r="H45" s="9">
        <v>10.199999999999999</v>
      </c>
      <c r="I45" s="9" t="s">
        <v>26</v>
      </c>
      <c r="J45" s="9">
        <v>1.4</v>
      </c>
      <c r="K45" s="9" t="s">
        <v>26</v>
      </c>
      <c r="L45" s="45"/>
      <c r="M45" s="15" t="str">
        <f t="shared" si="38"/>
        <v>n.a.</v>
      </c>
      <c r="N45" s="13" t="str">
        <f t="shared" si="31"/>
        <v>n.a.</v>
      </c>
      <c r="O45" s="13" t="str">
        <f t="shared" si="32"/>
        <v>n.a.</v>
      </c>
      <c r="P45" s="13" t="str">
        <f t="shared" si="33"/>
        <v>n.a.</v>
      </c>
      <c r="Q45" s="12" t="str">
        <f t="shared" si="34"/>
        <v>n.a.</v>
      </c>
      <c r="R45" s="13" t="str">
        <f t="shared" si="35"/>
        <v>n.a.</v>
      </c>
      <c r="S45" s="13" t="str">
        <f t="shared" si="36"/>
        <v>n.a.</v>
      </c>
      <c r="T45" s="13" t="str">
        <f t="shared" si="37"/>
        <v>n.a.</v>
      </c>
    </row>
    <row r="46" spans="3:20" x14ac:dyDescent="0.3">
      <c r="C46" s="6" t="s">
        <v>5</v>
      </c>
      <c r="D46" s="42"/>
      <c r="E46" s="45"/>
      <c r="F46" s="45"/>
      <c r="G46" s="48"/>
      <c r="H46" s="9">
        <v>10.199999999999999</v>
      </c>
      <c r="I46" s="9" t="s">
        <v>26</v>
      </c>
      <c r="J46" s="9">
        <v>1.4</v>
      </c>
      <c r="K46" s="9" t="s">
        <v>26</v>
      </c>
      <c r="L46" s="45"/>
      <c r="M46" s="15" t="str">
        <f t="shared" si="38"/>
        <v>n.a.</v>
      </c>
      <c r="N46" s="13" t="str">
        <f t="shared" si="31"/>
        <v>n.a.</v>
      </c>
      <c r="O46" s="13" t="str">
        <f t="shared" si="32"/>
        <v>n.a.</v>
      </c>
      <c r="P46" s="13" t="str">
        <f t="shared" si="33"/>
        <v>n.a.</v>
      </c>
      <c r="Q46" s="12" t="str">
        <f t="shared" si="34"/>
        <v>n.a.</v>
      </c>
      <c r="R46" s="13" t="str">
        <f t="shared" si="35"/>
        <v>n.a.</v>
      </c>
      <c r="S46" s="13" t="str">
        <f t="shared" si="36"/>
        <v>n.a.</v>
      </c>
      <c r="T46" s="13" t="str">
        <f t="shared" si="37"/>
        <v>n.a.</v>
      </c>
    </row>
    <row r="47" spans="3:20" x14ac:dyDescent="0.3">
      <c r="C47" s="6" t="s">
        <v>6</v>
      </c>
      <c r="D47" s="42"/>
      <c r="E47" s="45"/>
      <c r="F47" s="45"/>
      <c r="G47" s="48"/>
      <c r="H47" s="9">
        <v>10.199999999999999</v>
      </c>
      <c r="I47" s="9" t="s">
        <v>26</v>
      </c>
      <c r="J47" s="9">
        <v>1.4</v>
      </c>
      <c r="K47" s="9" t="s">
        <v>26</v>
      </c>
      <c r="L47" s="45"/>
      <c r="M47" s="15" t="str">
        <f t="shared" si="38"/>
        <v>n.a.</v>
      </c>
      <c r="N47" s="13" t="str">
        <f t="shared" si="31"/>
        <v>n.a.</v>
      </c>
      <c r="O47" s="13" t="str">
        <f t="shared" si="32"/>
        <v>n.a.</v>
      </c>
      <c r="P47" s="13" t="str">
        <f t="shared" si="33"/>
        <v>n.a.</v>
      </c>
      <c r="Q47" s="12" t="str">
        <f t="shared" si="34"/>
        <v>n.a.</v>
      </c>
      <c r="R47" s="13" t="str">
        <f t="shared" si="35"/>
        <v>n.a.</v>
      </c>
      <c r="S47" s="13" t="str">
        <f t="shared" si="36"/>
        <v>n.a.</v>
      </c>
      <c r="T47" s="13" t="str">
        <f t="shared" si="37"/>
        <v>n.a.</v>
      </c>
    </row>
    <row r="48" spans="3:20" x14ac:dyDescent="0.3">
      <c r="C48" s="6" t="s">
        <v>7</v>
      </c>
      <c r="D48" s="42"/>
      <c r="E48" s="45"/>
      <c r="F48" s="45"/>
      <c r="G48" s="48"/>
      <c r="H48" s="9">
        <v>10.199999999999999</v>
      </c>
      <c r="I48" s="9">
        <v>7742</v>
      </c>
      <c r="J48" s="9">
        <v>1.4</v>
      </c>
      <c r="K48" s="9" t="s">
        <v>26</v>
      </c>
      <c r="L48" s="45"/>
      <c r="M48" s="15">
        <f t="shared" si="38"/>
        <v>5.1909573753169402E-3</v>
      </c>
      <c r="N48" s="13">
        <f t="shared" si="31"/>
        <v>5.204477202078229E-3</v>
      </c>
      <c r="O48" s="13">
        <f t="shared" si="32"/>
        <v>0</v>
      </c>
      <c r="P48" s="13">
        <f t="shared" si="33"/>
        <v>3.6888794541139363</v>
      </c>
      <c r="Q48" s="12" t="str">
        <f t="shared" si="34"/>
        <v>n.a.</v>
      </c>
      <c r="R48" s="13" t="str">
        <f t="shared" si="35"/>
        <v>n.a.</v>
      </c>
      <c r="S48" s="13" t="str">
        <f t="shared" si="36"/>
        <v>n.a.</v>
      </c>
      <c r="T48" s="13" t="str">
        <f t="shared" si="37"/>
        <v>n.a.</v>
      </c>
    </row>
    <row r="49" spans="3:20" x14ac:dyDescent="0.3">
      <c r="C49" s="6" t="s">
        <v>8</v>
      </c>
      <c r="D49" s="42"/>
      <c r="E49" s="45"/>
      <c r="F49" s="45"/>
      <c r="G49" s="48"/>
      <c r="H49" s="9">
        <v>10.199999999999999</v>
      </c>
      <c r="I49" s="9">
        <v>1255</v>
      </c>
      <c r="J49" s="9">
        <v>1.4</v>
      </c>
      <c r="K49" s="9" t="s">
        <v>26</v>
      </c>
      <c r="L49" s="45"/>
      <c r="M49" s="15">
        <f t="shared" si="38"/>
        <v>8.4330462789194982E-4</v>
      </c>
      <c r="N49" s="13">
        <f t="shared" si="31"/>
        <v>8.4366040927514566E-4</v>
      </c>
      <c r="O49" s="13">
        <f t="shared" si="32"/>
        <v>0</v>
      </c>
      <c r="P49" s="13">
        <f t="shared" si="33"/>
        <v>3.6888794541139363</v>
      </c>
      <c r="Q49" s="12" t="str">
        <f t="shared" si="34"/>
        <v>n.a.</v>
      </c>
      <c r="R49" s="13" t="str">
        <f t="shared" si="35"/>
        <v>n.a.</v>
      </c>
      <c r="S49" s="13" t="str">
        <f t="shared" si="36"/>
        <v>n.a.</v>
      </c>
      <c r="T49" s="13" t="str">
        <f t="shared" si="37"/>
        <v>n.a.</v>
      </c>
    </row>
    <row r="50" spans="3:20" x14ac:dyDescent="0.3">
      <c r="C50" s="6" t="s">
        <v>9</v>
      </c>
      <c r="D50" s="42"/>
      <c r="E50" s="45"/>
      <c r="F50" s="45"/>
      <c r="G50" s="48"/>
      <c r="H50" s="9">
        <v>10.199999999999999</v>
      </c>
      <c r="I50" s="9">
        <v>45700</v>
      </c>
      <c r="J50" s="9">
        <v>1.4</v>
      </c>
      <c r="K50" s="9" t="s">
        <v>26</v>
      </c>
      <c r="L50" s="45"/>
      <c r="M50" s="15">
        <f t="shared" si="38"/>
        <v>3.0254234447006256E-2</v>
      </c>
      <c r="N50" s="13">
        <f t="shared" si="31"/>
        <v>3.0721339206274227E-2</v>
      </c>
      <c r="O50" s="13">
        <f t="shared" si="32"/>
        <v>0</v>
      </c>
      <c r="P50" s="13">
        <f t="shared" si="33"/>
        <v>3.6888794541139363</v>
      </c>
      <c r="Q50" s="12" t="str">
        <f t="shared" si="34"/>
        <v>n.a.</v>
      </c>
      <c r="R50" s="13" t="str">
        <f t="shared" si="35"/>
        <v>n.a.</v>
      </c>
      <c r="S50" s="13" t="str">
        <f t="shared" si="36"/>
        <v>n.a.</v>
      </c>
      <c r="T50" s="13" t="str">
        <f t="shared" si="37"/>
        <v>n.a.</v>
      </c>
    </row>
    <row r="51" spans="3:20" x14ac:dyDescent="0.3">
      <c r="C51" s="6" t="s">
        <v>10</v>
      </c>
      <c r="D51" s="42"/>
      <c r="E51" s="45"/>
      <c r="F51" s="45"/>
      <c r="G51" s="48"/>
      <c r="H51" s="9">
        <v>10.199999999999999</v>
      </c>
      <c r="I51" s="9">
        <v>24043</v>
      </c>
      <c r="J51" s="9">
        <v>1.4</v>
      </c>
      <c r="K51" s="9" t="s">
        <v>26</v>
      </c>
      <c r="L51" s="45"/>
      <c r="M51" s="15">
        <f t="shared" si="38"/>
        <v>1.6032736389166469E-2</v>
      </c>
      <c r="N51" s="13">
        <f t="shared" si="31"/>
        <v>1.6162651171475959E-2</v>
      </c>
      <c r="O51" s="13">
        <f t="shared" si="32"/>
        <v>0</v>
      </c>
      <c r="P51" s="13">
        <f t="shared" si="33"/>
        <v>3.6888794541139363</v>
      </c>
      <c r="Q51" s="12" t="str">
        <f t="shared" si="34"/>
        <v>n.a.</v>
      </c>
      <c r="R51" s="13" t="str">
        <f t="shared" si="35"/>
        <v>n.a.</v>
      </c>
      <c r="S51" s="13" t="str">
        <f t="shared" si="36"/>
        <v>n.a.</v>
      </c>
      <c r="T51" s="13" t="str">
        <f t="shared" si="37"/>
        <v>n.a.</v>
      </c>
    </row>
    <row r="52" spans="3:20" x14ac:dyDescent="0.3">
      <c r="C52" s="34" t="s">
        <v>49</v>
      </c>
      <c r="D52" s="43"/>
      <c r="E52" s="46"/>
      <c r="F52" s="46"/>
      <c r="G52" s="49"/>
      <c r="H52" s="9" t="s">
        <v>52</v>
      </c>
      <c r="I52" s="9" t="s">
        <v>52</v>
      </c>
      <c r="J52" s="9" t="s">
        <v>52</v>
      </c>
      <c r="K52" s="9" t="s">
        <v>52</v>
      </c>
      <c r="L52" s="46"/>
      <c r="M52" s="15" t="str">
        <f t="shared" ref="M52" si="39">IFERROR(1-_xlfn.POISSON.DIST(0,$L$42*$G$42*H52*I52,TRUE),"n.a.")</f>
        <v>n.a.</v>
      </c>
      <c r="N52" s="13" t="str">
        <f t="shared" ref="N52" si="40">IFERROR($L$42*$G$42*H52*I52,"n.a.")</f>
        <v>n.a.</v>
      </c>
      <c r="O52" s="13" t="str">
        <f t="shared" ref="O52" si="41">IF(N52="n.a.","n.a.",IFERROR(_xlfn.CHISQ.INV(0.025,N52*2)/2,0))</f>
        <v>n.a.</v>
      </c>
      <c r="P52" s="13" t="str">
        <f t="shared" ref="P52" si="42">IFERROR(_xlfn.CHISQ.INV.RT(0.025,N52*2+2)/2,"n.a.")</f>
        <v>n.a.</v>
      </c>
      <c r="Q52" s="12" t="str">
        <f t="shared" ref="Q52" si="43">IFERROR(1-_xlfn.POISSON.DIST(0,$L$42*$G$42*J52*K52,TRUE),"n.a.")</f>
        <v>n.a.</v>
      </c>
      <c r="R52" s="13" t="str">
        <f t="shared" ref="R52" si="44">IFERROR($L$26*$G$26*J52*K52,"n.a.")</f>
        <v>n.a.</v>
      </c>
      <c r="S52" s="13" t="str">
        <f t="shared" ref="S52" si="45">IF(R52="n.a.","n.a.",IFERROR(_xlfn.CHISQ.INV(0.025,R52*2)/2,0))</f>
        <v>n.a.</v>
      </c>
      <c r="T52" s="13" t="str">
        <f t="shared" ref="T52" si="46">IFERROR(_xlfn.CHISQ.INV.RT(0.025,R52*2+2)/2,"n.a.")</f>
        <v>n.a.</v>
      </c>
    </row>
    <row r="55" spans="3:20" x14ac:dyDescent="0.3">
      <c r="C55" s="54" t="s">
        <v>1</v>
      </c>
      <c r="D55" s="51" t="s">
        <v>29</v>
      </c>
      <c r="E55" s="51"/>
      <c r="F55" s="51"/>
      <c r="G55" s="51"/>
      <c r="H55" s="52" t="s">
        <v>25</v>
      </c>
      <c r="I55" s="52"/>
      <c r="J55" s="52"/>
      <c r="K55" s="52"/>
      <c r="L55" s="1" t="s">
        <v>19</v>
      </c>
      <c r="M55" s="56" t="s">
        <v>20</v>
      </c>
      <c r="N55" s="56"/>
      <c r="O55" s="56"/>
      <c r="P55" s="56"/>
      <c r="Q55" s="56"/>
      <c r="R55" s="56"/>
      <c r="S55" s="56"/>
      <c r="T55" s="56"/>
    </row>
    <row r="56" spans="3:20" x14ac:dyDescent="0.3">
      <c r="C56" s="54"/>
      <c r="D56" s="57" t="s">
        <v>11</v>
      </c>
      <c r="E56" s="57" t="s">
        <v>13</v>
      </c>
      <c r="F56" s="57" t="s">
        <v>14</v>
      </c>
      <c r="G56" s="58" t="s">
        <v>12</v>
      </c>
      <c r="H56" s="53" t="s">
        <v>16</v>
      </c>
      <c r="I56" s="53"/>
      <c r="J56" s="53" t="s">
        <v>17</v>
      </c>
      <c r="K56" s="53"/>
      <c r="L56" s="2"/>
      <c r="M56" s="59" t="s">
        <v>30</v>
      </c>
      <c r="N56" s="59"/>
      <c r="O56" s="59"/>
      <c r="P56" s="59"/>
      <c r="Q56" s="55" t="s">
        <v>31</v>
      </c>
      <c r="R56" s="55"/>
      <c r="S56" s="55"/>
      <c r="T56" s="55"/>
    </row>
    <row r="57" spans="3:20" x14ac:dyDescent="0.3">
      <c r="C57" s="54"/>
      <c r="D57" s="57"/>
      <c r="E57" s="57"/>
      <c r="F57" s="57"/>
      <c r="G57" s="58"/>
      <c r="H57" s="3" t="s">
        <v>15</v>
      </c>
      <c r="I57" s="3" t="s">
        <v>18</v>
      </c>
      <c r="J57" s="3" t="s">
        <v>15</v>
      </c>
      <c r="K57" s="3" t="s">
        <v>18</v>
      </c>
      <c r="L57" s="2"/>
      <c r="M57" s="17" t="s">
        <v>32</v>
      </c>
      <c r="N57" s="4" t="s">
        <v>21</v>
      </c>
      <c r="O57" s="4" t="s">
        <v>22</v>
      </c>
      <c r="P57" s="4" t="s">
        <v>23</v>
      </c>
      <c r="Q57" s="16" t="s">
        <v>32</v>
      </c>
      <c r="R57" s="5" t="s">
        <v>21</v>
      </c>
      <c r="S57" s="5" t="s">
        <v>22</v>
      </c>
      <c r="T57" s="5" t="s">
        <v>23</v>
      </c>
    </row>
    <row r="58" spans="3:20" x14ac:dyDescent="0.3">
      <c r="C58" s="6" t="s">
        <v>2</v>
      </c>
      <c r="D58" s="41">
        <v>8264070</v>
      </c>
      <c r="E58" s="44">
        <v>67</v>
      </c>
      <c r="F58" s="44">
        <f>DATE(2015,1,16)-DATE(2013,1,1)</f>
        <v>745</v>
      </c>
      <c r="G58" s="47">
        <f>E58/(D58*F58)</f>
        <v>1.0882396434933426E-8</v>
      </c>
      <c r="H58" s="9">
        <v>10.199999999999999</v>
      </c>
      <c r="I58" s="9" t="s">
        <v>26</v>
      </c>
      <c r="J58" s="9" t="s">
        <v>26</v>
      </c>
      <c r="K58" s="9" t="s">
        <v>26</v>
      </c>
      <c r="L58" s="44">
        <f>IF($D$5="Symptomatic", 10, IF($D$5="Other","Input UR ratio"))</f>
        <v>10</v>
      </c>
      <c r="M58" s="15" t="str">
        <f>IFERROR(1-_xlfn.POISSON.DIST(0,$L$58*$G$58*H58*I58,TRUE),"n.a.")</f>
        <v>n.a.</v>
      </c>
      <c r="N58" s="13" t="str">
        <f>IFERROR($L$58*$G$58*H58*I58,"n.a.")</f>
        <v>n.a.</v>
      </c>
      <c r="O58" s="13" t="str">
        <f>IF(N58="n.a.","n.a.",IFERROR(_xlfn.CHISQ.INV(0.025,N58*2)/2,0))</f>
        <v>n.a.</v>
      </c>
      <c r="P58" s="13" t="str">
        <f>IFERROR(_xlfn.CHISQ.INV.RT(0.025,N58*2+2)/2,"n.a.")</f>
        <v>n.a.</v>
      </c>
      <c r="Q58" s="15" t="str">
        <f>IFERROR(1-_xlfn.POISSON.DIST(0,$L$58*$G$58*J58*K58,TRUE),"n.a.")</f>
        <v>n.a.</v>
      </c>
      <c r="R58" s="13" t="str">
        <f>IFERROR($L$58*$G$58*J58*K58,"n.a.")</f>
        <v>n.a.</v>
      </c>
      <c r="S58" s="13" t="str">
        <f>IF(R58="n.a.","n.a.",IFERROR(_xlfn.CHISQ.INV(0.025,R58*2)/2,0))</f>
        <v>n.a.</v>
      </c>
      <c r="T58" s="13" t="str">
        <f>IFERROR(_xlfn.CHISQ.INV.RT(0.025,R58*2+2)/2,"n.a.")</f>
        <v>n.a.</v>
      </c>
    </row>
    <row r="59" spans="3:20" x14ac:dyDescent="0.3">
      <c r="C59" s="6" t="s">
        <v>33</v>
      </c>
      <c r="D59" s="42"/>
      <c r="E59" s="45"/>
      <c r="F59" s="45"/>
      <c r="G59" s="48"/>
      <c r="H59" s="9">
        <v>10.199999999999999</v>
      </c>
      <c r="I59" s="9" t="s">
        <v>26</v>
      </c>
      <c r="J59" s="9" t="s">
        <v>26</v>
      </c>
      <c r="K59" s="9" t="s">
        <v>26</v>
      </c>
      <c r="L59" s="45"/>
      <c r="M59" s="15" t="str">
        <f t="shared" ref="M59:M67" si="47">IFERROR(1-_xlfn.POISSON.DIST(0,$L$58*$G$58*H59*I59,TRUE),"n.a.")</f>
        <v>n.a.</v>
      </c>
      <c r="N59" s="13" t="str">
        <f t="shared" ref="N59:N67" si="48">IFERROR($L$58*$G$58*H59*I59,"n.a.")</f>
        <v>n.a.</v>
      </c>
      <c r="O59" s="13" t="str">
        <f t="shared" ref="O59:O67" si="49">IF(N59="n.a.","n.a.",IFERROR(_xlfn.CHISQ.INV(0.025,N59*2)/2,0))</f>
        <v>n.a.</v>
      </c>
      <c r="P59" s="13" t="str">
        <f t="shared" ref="P59:P67" si="50">IFERROR(_xlfn.CHISQ.INV.RT(0.025,N59*2+2)/2,"n.a.")</f>
        <v>n.a.</v>
      </c>
      <c r="Q59" s="15" t="str">
        <f t="shared" ref="Q59:Q67" si="51">IFERROR(1-_xlfn.POISSON.DIST(0,$L$58*$G$58*J59*K59,TRUE),"n.a.")</f>
        <v>n.a.</v>
      </c>
      <c r="R59" s="13" t="str">
        <f>IFERROR($L$58*$G$58*J59*K59,"n.a.")</f>
        <v>n.a.</v>
      </c>
      <c r="S59" s="13" t="str">
        <f t="shared" ref="S59:S67" si="52">IF(R59="n.a.","n.a.",IFERROR(_xlfn.CHISQ.INV(0.025,R59*2)/2,0))</f>
        <v>n.a.</v>
      </c>
      <c r="T59" s="13" t="str">
        <f t="shared" ref="T59:T67" si="53">IFERROR(_xlfn.CHISQ.INV.RT(0.025,R59*2+2)/2,"n.a.")</f>
        <v>n.a.</v>
      </c>
    </row>
    <row r="60" spans="3:20" x14ac:dyDescent="0.3">
      <c r="C60" s="6" t="s">
        <v>3</v>
      </c>
      <c r="D60" s="42"/>
      <c r="E60" s="45"/>
      <c r="F60" s="45"/>
      <c r="G60" s="48"/>
      <c r="H60" s="9">
        <v>10.199999999999999</v>
      </c>
      <c r="I60" s="9" t="s">
        <v>26</v>
      </c>
      <c r="J60" s="9">
        <v>3.74</v>
      </c>
      <c r="K60" s="9">
        <v>227513</v>
      </c>
      <c r="L60" s="45"/>
      <c r="M60" s="15" t="str">
        <f t="shared" si="47"/>
        <v>n.a.</v>
      </c>
      <c r="N60" s="13" t="str">
        <f t="shared" si="48"/>
        <v>n.a.</v>
      </c>
      <c r="O60" s="13" t="str">
        <f>IF(N60="n.a.","n.a.",IFERROR(_xlfn.CHISQ.INV(0.025,N60*2)/2,0))</f>
        <v>n.a.</v>
      </c>
      <c r="P60" s="13" t="str">
        <f t="shared" si="50"/>
        <v>n.a.</v>
      </c>
      <c r="Q60" s="15">
        <f t="shared" si="51"/>
        <v>8.8440273121758728E-2</v>
      </c>
      <c r="R60" s="13">
        <f t="shared" ref="R60:R67" si="54">IFERROR($L$58*$G$58*J60*K60,"n.a.")</f>
        <v>9.2598161087777714E-2</v>
      </c>
      <c r="S60" s="13">
        <f t="shared" si="52"/>
        <v>0</v>
      </c>
      <c r="T60" s="13">
        <f t="shared" si="53"/>
        <v>3.6888794541139363</v>
      </c>
    </row>
    <row r="61" spans="3:20" x14ac:dyDescent="0.3">
      <c r="C61" s="6" t="s">
        <v>4</v>
      </c>
      <c r="D61" s="42"/>
      <c r="E61" s="45"/>
      <c r="F61" s="45"/>
      <c r="G61" s="48"/>
      <c r="H61" s="9">
        <v>10.199999999999999</v>
      </c>
      <c r="I61" s="9">
        <v>73776</v>
      </c>
      <c r="J61" s="9">
        <v>5.07</v>
      </c>
      <c r="K61" s="9">
        <v>168637</v>
      </c>
      <c r="L61" s="45"/>
      <c r="M61" s="15">
        <f t="shared" si="47"/>
        <v>7.8628250443517289E-2</v>
      </c>
      <c r="N61" s="13">
        <f t="shared" si="48"/>
        <v>8.1891687297132129E-2</v>
      </c>
      <c r="O61" s="13">
        <f t="shared" si="49"/>
        <v>0</v>
      </c>
      <c r="P61" s="13">
        <f t="shared" si="50"/>
        <v>3.6888794541139363</v>
      </c>
      <c r="Q61" s="15">
        <f t="shared" si="51"/>
        <v>8.8846005155331809E-2</v>
      </c>
      <c r="R61" s="13">
        <f t="shared" si="54"/>
        <v>9.3043356661211912E-2</v>
      </c>
      <c r="S61" s="13">
        <f t="shared" si="52"/>
        <v>0</v>
      </c>
      <c r="T61" s="13">
        <f t="shared" si="53"/>
        <v>3.6888794541139363</v>
      </c>
    </row>
    <row r="62" spans="3:20" x14ac:dyDescent="0.3">
      <c r="C62" s="6" t="s">
        <v>5</v>
      </c>
      <c r="D62" s="42"/>
      <c r="E62" s="45"/>
      <c r="F62" s="45"/>
      <c r="G62" s="48"/>
      <c r="H62" s="9">
        <v>10.199999999999999</v>
      </c>
      <c r="I62" s="9" t="s">
        <v>26</v>
      </c>
      <c r="J62" s="9" t="s">
        <v>26</v>
      </c>
      <c r="K62" s="9" t="s">
        <v>26</v>
      </c>
      <c r="L62" s="45"/>
      <c r="M62" s="15" t="str">
        <f t="shared" si="47"/>
        <v>n.a.</v>
      </c>
      <c r="N62" s="13" t="str">
        <f t="shared" si="48"/>
        <v>n.a.</v>
      </c>
      <c r="O62" s="13" t="str">
        <f t="shared" si="49"/>
        <v>n.a.</v>
      </c>
      <c r="P62" s="13" t="str">
        <f t="shared" si="50"/>
        <v>n.a.</v>
      </c>
      <c r="Q62" s="15" t="str">
        <f t="shared" si="51"/>
        <v>n.a.</v>
      </c>
      <c r="R62" s="13" t="str">
        <f t="shared" si="54"/>
        <v>n.a.</v>
      </c>
      <c r="S62" s="13" t="str">
        <f t="shared" si="52"/>
        <v>n.a.</v>
      </c>
      <c r="T62" s="13" t="str">
        <f t="shared" si="53"/>
        <v>n.a.</v>
      </c>
    </row>
    <row r="63" spans="3:20" x14ac:dyDescent="0.3">
      <c r="C63" s="6" t="s">
        <v>6</v>
      </c>
      <c r="D63" s="42"/>
      <c r="E63" s="45"/>
      <c r="F63" s="45"/>
      <c r="G63" s="48"/>
      <c r="H63" s="9">
        <v>10.199999999999999</v>
      </c>
      <c r="I63" s="9" t="s">
        <v>26</v>
      </c>
      <c r="J63" s="9">
        <v>3.87</v>
      </c>
      <c r="K63" s="9">
        <v>106174</v>
      </c>
      <c r="L63" s="45"/>
      <c r="M63" s="15" t="str">
        <f t="shared" si="47"/>
        <v>n.a.</v>
      </c>
      <c r="N63" s="13" t="str">
        <f t="shared" si="48"/>
        <v>n.a.</v>
      </c>
      <c r="O63" s="13" t="str">
        <f t="shared" si="49"/>
        <v>n.a.</v>
      </c>
      <c r="P63" s="13" t="str">
        <f t="shared" si="50"/>
        <v>n.a.</v>
      </c>
      <c r="Q63" s="15">
        <f t="shared" si="51"/>
        <v>4.3730064556895654E-2</v>
      </c>
      <c r="R63" s="13">
        <f t="shared" si="54"/>
        <v>4.4715046536497452E-2</v>
      </c>
      <c r="S63" s="13">
        <f t="shared" si="52"/>
        <v>0</v>
      </c>
      <c r="T63" s="13">
        <f t="shared" si="53"/>
        <v>3.6888794541139363</v>
      </c>
    </row>
    <row r="64" spans="3:20" x14ac:dyDescent="0.3">
      <c r="C64" s="6" t="s">
        <v>7</v>
      </c>
      <c r="D64" s="42"/>
      <c r="E64" s="45"/>
      <c r="F64" s="45"/>
      <c r="G64" s="48"/>
      <c r="H64" s="9">
        <v>10.199999999999999</v>
      </c>
      <c r="I64" s="9">
        <v>18233</v>
      </c>
      <c r="J64" s="9" t="s">
        <v>26</v>
      </c>
      <c r="K64" s="9" t="s">
        <v>26</v>
      </c>
      <c r="L64" s="45"/>
      <c r="M64" s="15">
        <f t="shared" si="47"/>
        <v>2.003528286411882E-2</v>
      </c>
      <c r="N64" s="13">
        <f t="shared" si="48"/>
        <v>2.0238710888210398E-2</v>
      </c>
      <c r="O64" s="13">
        <f t="shared" si="49"/>
        <v>0</v>
      </c>
      <c r="P64" s="13">
        <f t="shared" si="50"/>
        <v>3.6888794541139363</v>
      </c>
      <c r="Q64" s="15" t="str">
        <f t="shared" si="51"/>
        <v>n.a.</v>
      </c>
      <c r="R64" s="13" t="str">
        <f t="shared" si="54"/>
        <v>n.a.</v>
      </c>
      <c r="S64" s="13" t="str">
        <f t="shared" si="52"/>
        <v>n.a.</v>
      </c>
      <c r="T64" s="13" t="str">
        <f t="shared" si="53"/>
        <v>n.a.</v>
      </c>
    </row>
    <row r="65" spans="3:20" x14ac:dyDescent="0.3">
      <c r="C65" s="6" t="s">
        <v>8</v>
      </c>
      <c r="D65" s="42"/>
      <c r="E65" s="45"/>
      <c r="F65" s="45"/>
      <c r="G65" s="48"/>
      <c r="H65" s="9">
        <v>10.199999999999999</v>
      </c>
      <c r="I65" s="9">
        <v>1319</v>
      </c>
      <c r="J65" s="9" t="s">
        <v>26</v>
      </c>
      <c r="K65" s="9" t="s">
        <v>26</v>
      </c>
      <c r="L65" s="45"/>
      <c r="M65" s="15">
        <f t="shared" si="47"/>
        <v>1.4630245861073643E-3</v>
      </c>
      <c r="N65" s="13">
        <f t="shared" si="48"/>
        <v>1.4640958515630732E-3</v>
      </c>
      <c r="O65" s="13">
        <f t="shared" si="49"/>
        <v>0</v>
      </c>
      <c r="P65" s="13">
        <f t="shared" si="50"/>
        <v>3.6888794541139363</v>
      </c>
      <c r="Q65" s="15" t="str">
        <f t="shared" si="51"/>
        <v>n.a.</v>
      </c>
      <c r="R65" s="13" t="str">
        <f t="shared" si="54"/>
        <v>n.a.</v>
      </c>
      <c r="S65" s="13" t="str">
        <f t="shared" si="52"/>
        <v>n.a.</v>
      </c>
      <c r="T65" s="13" t="str">
        <f t="shared" si="53"/>
        <v>n.a.</v>
      </c>
    </row>
    <row r="66" spans="3:20" x14ac:dyDescent="0.3">
      <c r="C66" s="6" t="s">
        <v>9</v>
      </c>
      <c r="D66" s="42"/>
      <c r="E66" s="45"/>
      <c r="F66" s="45"/>
      <c r="G66" s="48"/>
      <c r="H66" s="9">
        <v>10.199999999999999</v>
      </c>
      <c r="I66" s="9">
        <v>256400</v>
      </c>
      <c r="J66" s="9">
        <v>4.71</v>
      </c>
      <c r="K66" s="9">
        <v>848992</v>
      </c>
      <c r="L66" s="45"/>
      <c r="M66" s="15">
        <f t="shared" si="47"/>
        <v>0.24768874480633585</v>
      </c>
      <c r="N66" s="13">
        <f t="shared" si="48"/>
        <v>0.28460513748352689</v>
      </c>
      <c r="O66" s="13">
        <f t="shared" si="49"/>
        <v>0</v>
      </c>
      <c r="P66" s="13">
        <f t="shared" si="50"/>
        <v>3.6888794541139363</v>
      </c>
      <c r="Q66" s="15">
        <f t="shared" si="51"/>
        <v>0.35283893870105798</v>
      </c>
      <c r="R66" s="13">
        <f t="shared" si="54"/>
        <v>0.43516007991349764</v>
      </c>
      <c r="S66" s="13">
        <f t="shared" si="52"/>
        <v>0</v>
      </c>
      <c r="T66" s="13">
        <f t="shared" si="53"/>
        <v>3.6888794541139363</v>
      </c>
    </row>
    <row r="67" spans="3:20" x14ac:dyDescent="0.3">
      <c r="C67" s="6" t="s">
        <v>10</v>
      </c>
      <c r="D67" s="42"/>
      <c r="E67" s="45"/>
      <c r="F67" s="45"/>
      <c r="G67" s="48"/>
      <c r="H67" s="9">
        <v>10.199999999999999</v>
      </c>
      <c r="I67" s="9">
        <v>72949</v>
      </c>
      <c r="J67" s="9">
        <v>5.66</v>
      </c>
      <c r="K67" s="9">
        <v>597974</v>
      </c>
      <c r="L67" s="45"/>
      <c r="M67" s="15">
        <f t="shared" si="47"/>
        <v>7.7782067110593656E-2</v>
      </c>
      <c r="N67" s="13">
        <f t="shared" si="48"/>
        <v>8.0973713628259766E-2</v>
      </c>
      <c r="O67" s="13">
        <f t="shared" si="49"/>
        <v>0</v>
      </c>
      <c r="P67" s="13">
        <f t="shared" si="50"/>
        <v>3.6888794541139363</v>
      </c>
      <c r="Q67" s="15">
        <f t="shared" si="51"/>
        <v>0.30810307108954216</v>
      </c>
      <c r="R67" s="13">
        <f t="shared" si="54"/>
        <v>0.36831828111931103</v>
      </c>
      <c r="S67" s="13">
        <f t="shared" si="52"/>
        <v>0</v>
      </c>
      <c r="T67" s="13">
        <f t="shared" si="53"/>
        <v>3.6888794541139363</v>
      </c>
    </row>
    <row r="68" spans="3:20" x14ac:dyDescent="0.3">
      <c r="C68" s="34" t="s">
        <v>49</v>
      </c>
      <c r="D68" s="43"/>
      <c r="E68" s="46"/>
      <c r="F68" s="46"/>
      <c r="G68" s="49"/>
      <c r="H68" s="9" t="s">
        <v>52</v>
      </c>
      <c r="I68" s="9" t="s">
        <v>52</v>
      </c>
      <c r="J68" s="9" t="s">
        <v>52</v>
      </c>
      <c r="K68" s="9" t="s">
        <v>52</v>
      </c>
      <c r="L68" s="46"/>
      <c r="M68" s="15" t="str">
        <f t="shared" ref="M68" si="55">IFERROR(1-_xlfn.POISSON.DIST(0,$L$58*$G$58*H68*I68,TRUE),"n.a.")</f>
        <v>n.a.</v>
      </c>
      <c r="N68" s="13" t="str">
        <f t="shared" ref="N68" si="56">IFERROR($L$58*$G$58*H68*I68,"n.a.")</f>
        <v>n.a.</v>
      </c>
      <c r="O68" s="13" t="str">
        <f t="shared" ref="O68" si="57">IF(N68="n.a.","n.a.",IFERROR(_xlfn.CHISQ.INV(0.025,N68*2)/2,0))</f>
        <v>n.a.</v>
      </c>
      <c r="P68" s="13" t="str">
        <f t="shared" ref="P68" si="58">IFERROR(_xlfn.CHISQ.INV.RT(0.025,N68*2+2)/2,"n.a.")</f>
        <v>n.a.</v>
      </c>
      <c r="Q68" s="15" t="str">
        <f t="shared" ref="Q68" si="59">IFERROR(1-_xlfn.POISSON.DIST(0,$L$58*$G$58*J68*K68,TRUE),"n.a.")</f>
        <v>n.a.</v>
      </c>
      <c r="R68" s="13" t="str">
        <f t="shared" ref="R68" si="60">IFERROR($L$58*$G$58*J68*K68,"n.a.")</f>
        <v>n.a.</v>
      </c>
      <c r="S68" s="13" t="str">
        <f t="shared" ref="S68" si="61">IF(R68="n.a.","n.a.",IFERROR(_xlfn.CHISQ.INV(0.025,R68*2)/2,0))</f>
        <v>n.a.</v>
      </c>
      <c r="T68" s="13" t="str">
        <f t="shared" ref="T68" si="62">IFERROR(_xlfn.CHISQ.INV.RT(0.025,R68*2+2)/2,"n.a.")</f>
        <v>n.a.</v>
      </c>
    </row>
  </sheetData>
  <sortState ref="H29:I34">
    <sortCondition ref="H27"/>
  </sortState>
  <mergeCells count="69">
    <mergeCell ref="L42:L52"/>
    <mergeCell ref="L58:L68"/>
    <mergeCell ref="D58:D68"/>
    <mergeCell ref="E58:E68"/>
    <mergeCell ref="F58:F68"/>
    <mergeCell ref="G58:G68"/>
    <mergeCell ref="M55:T55"/>
    <mergeCell ref="D56:D57"/>
    <mergeCell ref="E56:E57"/>
    <mergeCell ref="F56:F57"/>
    <mergeCell ref="G56:G57"/>
    <mergeCell ref="H56:I56"/>
    <mergeCell ref="J56:K56"/>
    <mergeCell ref="M56:P56"/>
    <mergeCell ref="Q56:T56"/>
    <mergeCell ref="C55:C57"/>
    <mergeCell ref="D55:G55"/>
    <mergeCell ref="H55:K55"/>
    <mergeCell ref="F40:F41"/>
    <mergeCell ref="G40:G41"/>
    <mergeCell ref="H40:I40"/>
    <mergeCell ref="J40:K40"/>
    <mergeCell ref="D42:D52"/>
    <mergeCell ref="E42:E52"/>
    <mergeCell ref="F42:F52"/>
    <mergeCell ref="G42:G52"/>
    <mergeCell ref="M40:P40"/>
    <mergeCell ref="Q40:T40"/>
    <mergeCell ref="C39:C41"/>
    <mergeCell ref="D39:G39"/>
    <mergeCell ref="H39:K39"/>
    <mergeCell ref="M39:T39"/>
    <mergeCell ref="D40:D41"/>
    <mergeCell ref="E40:E41"/>
    <mergeCell ref="C23:C25"/>
    <mergeCell ref="D23:G23"/>
    <mergeCell ref="H23:K23"/>
    <mergeCell ref="M23:T23"/>
    <mergeCell ref="D24:D25"/>
    <mergeCell ref="E24:E25"/>
    <mergeCell ref="F24:F25"/>
    <mergeCell ref="G24:G25"/>
    <mergeCell ref="H24:I24"/>
    <mergeCell ref="J24:K24"/>
    <mergeCell ref="M24:P24"/>
    <mergeCell ref="Q24:T24"/>
    <mergeCell ref="D10:D20"/>
    <mergeCell ref="E10:E20"/>
    <mergeCell ref="F10:F20"/>
    <mergeCell ref="G10:G20"/>
    <mergeCell ref="L10:L20"/>
    <mergeCell ref="Q8:T8"/>
    <mergeCell ref="M7:T7"/>
    <mergeCell ref="D8:D9"/>
    <mergeCell ref="E8:E9"/>
    <mergeCell ref="F8:F9"/>
    <mergeCell ref="G8:G9"/>
    <mergeCell ref="M8:P8"/>
    <mergeCell ref="C2:G2"/>
    <mergeCell ref="D7:G7"/>
    <mergeCell ref="H7:K7"/>
    <mergeCell ref="H8:I8"/>
    <mergeCell ref="J8:K8"/>
    <mergeCell ref="C7:C9"/>
    <mergeCell ref="D26:D36"/>
    <mergeCell ref="E26:E36"/>
    <mergeCell ref="F26:F36"/>
    <mergeCell ref="G26:G36"/>
    <mergeCell ref="L26:L3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'Aux - Types of Cases'!$B$2:$B$3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opLeftCell="B1" workbookViewId="0">
      <selection activeCell="B19" sqref="B19"/>
    </sheetView>
  </sheetViews>
  <sheetFormatPr defaultRowHeight="14.4" x14ac:dyDescent="0.3"/>
  <cols>
    <col min="2" max="2" width="146.109375" bestFit="1" customWidth="1"/>
  </cols>
  <sheetData>
    <row r="1" spans="2:6" s="8" customFormat="1" ht="12.75" x14ac:dyDescent="0.2"/>
    <row r="2" spans="2:6" s="8" customFormat="1" ht="16.5" thickBot="1" x14ac:dyDescent="0.3">
      <c r="B2" s="50" t="s">
        <v>34</v>
      </c>
      <c r="C2" s="50"/>
      <c r="D2" s="50"/>
      <c r="E2" s="50"/>
      <c r="F2" s="50"/>
    </row>
    <row r="3" spans="2:6" s="8" customFormat="1" ht="13.5" thickTop="1" x14ac:dyDescent="0.2"/>
    <row r="5" spans="2:6" ht="15" x14ac:dyDescent="0.25">
      <c r="B5" s="20" t="s">
        <v>36</v>
      </c>
      <c r="C5" s="20"/>
      <c r="D5" s="20"/>
    </row>
    <row r="6" spans="2:6" x14ac:dyDescent="0.3">
      <c r="B6" s="19" t="s">
        <v>54</v>
      </c>
    </row>
    <row r="7" spans="2:6" ht="15" x14ac:dyDescent="0.25">
      <c r="B7" s="19" t="s">
        <v>55</v>
      </c>
    </row>
    <row r="8" spans="2:6" x14ac:dyDescent="0.3">
      <c r="B8" s="19" t="s">
        <v>56</v>
      </c>
    </row>
    <row r="9" spans="2:6" ht="15" x14ac:dyDescent="0.25">
      <c r="B9" s="19" t="s">
        <v>57</v>
      </c>
    </row>
    <row r="10" spans="2:6" ht="15" x14ac:dyDescent="0.25">
      <c r="B10" s="19"/>
    </row>
    <row r="11" spans="2:6" ht="15" x14ac:dyDescent="0.25">
      <c r="B11" s="20" t="s">
        <v>35</v>
      </c>
      <c r="C11" s="20"/>
      <c r="D11" s="20"/>
    </row>
    <row r="12" spans="2:6" x14ac:dyDescent="0.3">
      <c r="B12" s="19" t="s">
        <v>58</v>
      </c>
    </row>
    <row r="13" spans="2:6" ht="15" x14ac:dyDescent="0.25">
      <c r="B13" s="19" t="s">
        <v>59</v>
      </c>
    </row>
    <row r="14" spans="2:6" ht="15" x14ac:dyDescent="0.25">
      <c r="B14" s="19" t="s">
        <v>63</v>
      </c>
    </row>
    <row r="15" spans="2:6" x14ac:dyDescent="0.3">
      <c r="B15" s="19" t="s">
        <v>60</v>
      </c>
    </row>
    <row r="16" spans="2:6" ht="15.75" x14ac:dyDescent="0.25">
      <c r="B16" s="19" t="s">
        <v>61</v>
      </c>
    </row>
    <row r="18" spans="2:4" ht="15" x14ac:dyDescent="0.25">
      <c r="B18" s="20" t="s">
        <v>50</v>
      </c>
      <c r="C18" s="20"/>
      <c r="D18" s="20"/>
    </row>
    <row r="19" spans="2:4" ht="15" x14ac:dyDescent="0.25">
      <c r="B19" s="35" t="s">
        <v>51</v>
      </c>
    </row>
    <row r="20" spans="2:4" ht="15" x14ac:dyDescent="0.25">
      <c r="B20" s="19"/>
    </row>
    <row r="21" spans="2:4" ht="15" x14ac:dyDescent="0.25">
      <c r="B21" s="19"/>
    </row>
    <row r="22" spans="2:4" ht="15" x14ac:dyDescent="0.25">
      <c r="B22" s="19"/>
    </row>
    <row r="23" spans="2:4" ht="15" x14ac:dyDescent="0.25">
      <c r="B23" s="19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B11" sqref="B11:B12"/>
    </sheetView>
  </sheetViews>
  <sheetFormatPr defaultRowHeight="14.4" x14ac:dyDescent="0.3"/>
  <cols>
    <col min="2" max="2" width="13.88671875" bestFit="1" customWidth="1"/>
  </cols>
  <sheetData>
    <row r="2" spans="2:2" x14ac:dyDescent="0.25">
      <c r="B2" t="s">
        <v>45</v>
      </c>
    </row>
    <row r="3" spans="2:2" x14ac:dyDescent="0.25">
      <c r="B3" t="s">
        <v>49</v>
      </c>
    </row>
    <row r="5" spans="2:2" x14ac:dyDescent="0.25">
      <c r="B5" t="s">
        <v>47</v>
      </c>
    </row>
    <row r="6" spans="2:2" x14ac:dyDescent="0.25">
      <c r="B6">
        <v>125</v>
      </c>
    </row>
    <row r="8" spans="2:2" x14ac:dyDescent="0.25">
      <c r="B8" t="s">
        <v>48</v>
      </c>
    </row>
    <row r="9" spans="2:2" x14ac:dyDescent="0.25">
      <c r="B9">
        <v>44951</v>
      </c>
    </row>
    <row r="12" spans="2:2" x14ac:dyDescent="0.25">
      <c r="B1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Index</vt:lpstr>
      <vt:lpstr>Calculations</vt:lpstr>
      <vt:lpstr>Sources</vt:lpstr>
      <vt:lpstr>Aux - Types of Cases</vt:lpstr>
      <vt:lpstr>Sources!_ENREF_17</vt:lpstr>
      <vt:lpstr>Sources!_ENREF_25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vnn9</dc:creator>
  <cp:lastModifiedBy>uzr8</cp:lastModifiedBy>
  <dcterms:created xsi:type="dcterms:W3CDTF">2015-01-07T03:49:57Z</dcterms:created>
  <dcterms:modified xsi:type="dcterms:W3CDTF">2016-01-08T19:58:42Z</dcterms:modified>
</cp:coreProperties>
</file>