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c\project\CCID_NCIRD_DVD_GRVLB\Rotavirus_Molec_Epi_Surv\People\Rashi\Multiplex Genotyping\Efficiency in Multiplex\NSP3-TR in MP\"/>
    </mc:Choice>
  </mc:AlternateContent>
  <bookViews>
    <workbookView xWindow="480" yWindow="45" windowWidth="11355" windowHeight="8445"/>
  </bookViews>
  <sheets>
    <sheet name="Sheet1" sheetId="5" r:id="rId1"/>
    <sheet name="Sheet2" sheetId="6" r:id="rId2"/>
    <sheet name="Compatibility Report" sheetId="7" r:id="rId3"/>
  </sheets>
  <calcPr calcId="152511"/>
</workbook>
</file>

<file path=xl/calcChain.xml><?xml version="1.0" encoding="utf-8"?>
<calcChain xmlns="http://schemas.openxmlformats.org/spreadsheetml/2006/main">
  <c r="D42" i="6" l="1"/>
  <c r="E42" i="6" s="1"/>
  <c r="F42" i="6" s="1"/>
  <c r="G42" i="6" s="1"/>
  <c r="D41" i="6"/>
  <c r="E41" i="6" s="1"/>
  <c r="F41" i="6" s="1"/>
  <c r="G41" i="6" s="1"/>
  <c r="D40" i="6"/>
  <c r="E40" i="6" s="1"/>
  <c r="F40" i="6" s="1"/>
  <c r="G40" i="6" s="1"/>
  <c r="D39" i="6"/>
  <c r="E39" i="6" s="1"/>
  <c r="F39" i="6" s="1"/>
  <c r="G39" i="6" s="1"/>
  <c r="D38" i="6"/>
  <c r="E38" i="6" s="1"/>
  <c r="F38" i="6" s="1"/>
  <c r="G38" i="6" s="1"/>
  <c r="D37" i="6"/>
  <c r="E37" i="6" s="1"/>
  <c r="F37" i="6" s="1"/>
  <c r="G37" i="6" s="1"/>
  <c r="D36" i="6"/>
  <c r="E36" i="6" s="1"/>
  <c r="F36" i="6" s="1"/>
  <c r="G36" i="6" s="1"/>
  <c r="D35" i="6"/>
  <c r="E35" i="6" s="1"/>
  <c r="F35" i="6" s="1"/>
  <c r="G35" i="6" s="1"/>
  <c r="D34" i="6"/>
  <c r="E34" i="6" s="1"/>
  <c r="F34" i="6" s="1"/>
  <c r="G34" i="6" s="1"/>
  <c r="D33" i="6"/>
  <c r="E33" i="6" s="1"/>
  <c r="F33" i="6" s="1"/>
  <c r="G33" i="6" s="1"/>
  <c r="D32" i="6"/>
  <c r="E32" i="6" s="1"/>
  <c r="F32" i="6" s="1"/>
  <c r="G32" i="6" s="1"/>
  <c r="D31" i="6"/>
  <c r="E31" i="6" s="1"/>
  <c r="F31" i="6" s="1"/>
  <c r="G31" i="6" s="1"/>
  <c r="D29" i="6"/>
  <c r="E29" i="6" s="1"/>
  <c r="F29" i="6" s="1"/>
  <c r="G29" i="6" s="1"/>
  <c r="D28" i="6"/>
  <c r="E28" i="6" s="1"/>
  <c r="F28" i="6" s="1"/>
  <c r="G28" i="6" s="1"/>
  <c r="D26" i="6"/>
  <c r="E26" i="6" s="1"/>
  <c r="F26" i="6" s="1"/>
  <c r="G26" i="6" s="1"/>
  <c r="D25" i="6"/>
  <c r="E25" i="6" s="1"/>
  <c r="F25" i="6" s="1"/>
  <c r="G25" i="6" s="1"/>
  <c r="D24" i="6"/>
  <c r="E24" i="6" s="1"/>
  <c r="F24" i="6" s="1"/>
  <c r="G24" i="6" s="1"/>
  <c r="D23" i="6"/>
  <c r="E23" i="6" s="1"/>
  <c r="F23" i="6" s="1"/>
  <c r="G23" i="6" s="1"/>
  <c r="D22" i="6"/>
  <c r="E22" i="6" s="1"/>
  <c r="F22" i="6" s="1"/>
  <c r="G22" i="6" s="1"/>
  <c r="D21" i="6"/>
  <c r="E21" i="6" s="1"/>
  <c r="F21" i="6" s="1"/>
  <c r="G21" i="6" s="1"/>
  <c r="D20" i="6"/>
  <c r="E20" i="6" s="1"/>
  <c r="F20" i="6" s="1"/>
  <c r="G20" i="6" s="1"/>
  <c r="D19" i="6"/>
  <c r="E19" i="6" s="1"/>
  <c r="F19" i="6" s="1"/>
  <c r="G19" i="6" s="1"/>
  <c r="D16" i="6"/>
  <c r="E16" i="6" s="1"/>
  <c r="F16" i="6" s="1"/>
  <c r="G16" i="6" s="1"/>
  <c r="D15" i="6"/>
  <c r="E15" i="6" s="1"/>
  <c r="F15" i="6" s="1"/>
  <c r="G15" i="6" s="1"/>
  <c r="D14" i="6"/>
  <c r="E14" i="6" s="1"/>
  <c r="F14" i="6" s="1"/>
  <c r="G14" i="6" s="1"/>
  <c r="D11" i="6"/>
  <c r="E11" i="6" s="1"/>
  <c r="F11" i="6" s="1"/>
  <c r="G11" i="6" s="1"/>
  <c r="D10" i="6"/>
  <c r="E10" i="6" s="1"/>
  <c r="F10" i="6" s="1"/>
  <c r="G10" i="6" s="1"/>
  <c r="D8" i="6"/>
  <c r="E8" i="6" s="1"/>
  <c r="F8" i="6" s="1"/>
  <c r="G8" i="6" s="1"/>
  <c r="D7" i="6"/>
  <c r="E7" i="6" s="1"/>
  <c r="F7" i="6" s="1"/>
  <c r="G7" i="6" s="1"/>
  <c r="D6" i="6"/>
  <c r="E6" i="6" s="1"/>
  <c r="F6" i="6" s="1"/>
  <c r="G6" i="6" s="1"/>
  <c r="D5" i="6"/>
  <c r="E5" i="6" s="1"/>
  <c r="F5" i="6" s="1"/>
  <c r="G5" i="6" s="1"/>
  <c r="D4" i="5" l="1"/>
  <c r="F4" i="5" s="1"/>
  <c r="G4" i="5" s="1"/>
  <c r="D5" i="5"/>
  <c r="F5" i="5"/>
  <c r="G5" i="5" s="1"/>
  <c r="D6" i="5"/>
  <c r="F6" i="5" s="1"/>
  <c r="G6" i="5" s="1"/>
  <c r="D7" i="5"/>
  <c r="F7" i="5" s="1"/>
  <c r="G7" i="5" s="1"/>
  <c r="J7" i="5"/>
  <c r="D8" i="5"/>
  <c r="F8" i="5" s="1"/>
  <c r="G8" i="5" s="1"/>
  <c r="J8" i="5"/>
  <c r="D9" i="5"/>
  <c r="F9" i="5" s="1"/>
  <c r="G9" i="5" s="1"/>
  <c r="J9" i="5"/>
  <c r="D10" i="5"/>
  <c r="F10" i="5" s="1"/>
  <c r="G10" i="5" s="1"/>
  <c r="J10" i="5"/>
  <c r="D11" i="5"/>
  <c r="F11" i="5" s="1"/>
  <c r="G11" i="5" s="1"/>
  <c r="J11" i="5"/>
  <c r="D12" i="5"/>
  <c r="F12" i="5" s="1"/>
  <c r="G12" i="5" s="1"/>
  <c r="D13" i="5"/>
  <c r="F13" i="5" s="1"/>
  <c r="G13" i="5" s="1"/>
  <c r="D14" i="5"/>
  <c r="F14" i="5" s="1"/>
  <c r="G14" i="5" s="1"/>
  <c r="D15" i="5"/>
  <c r="F15" i="5" s="1"/>
  <c r="G15" i="5" s="1"/>
  <c r="D16" i="5"/>
  <c r="F16" i="5" s="1"/>
  <c r="G16" i="5" s="1"/>
  <c r="D17" i="5"/>
  <c r="F17" i="5" s="1"/>
  <c r="G17" i="5" s="1"/>
  <c r="D18" i="5"/>
  <c r="F18" i="5" s="1"/>
  <c r="G18" i="5" s="1"/>
  <c r="D19" i="5"/>
  <c r="F19" i="5" s="1"/>
  <c r="G19" i="5" s="1"/>
  <c r="D20" i="5"/>
  <c r="F20" i="5" s="1"/>
  <c r="G20" i="5" s="1"/>
  <c r="L20" i="5"/>
  <c r="L21" i="5" s="1"/>
</calcChain>
</file>

<file path=xl/sharedStrings.xml><?xml version="1.0" encoding="utf-8"?>
<sst xmlns="http://schemas.openxmlformats.org/spreadsheetml/2006/main" count="115" uniqueCount="58">
  <si>
    <t>Dillution</t>
  </si>
  <si>
    <t>ng/uL</t>
  </si>
  <si>
    <t>Concentration</t>
  </si>
  <si>
    <t>Volume (uL)</t>
  </si>
  <si>
    <t>Mass (ng)</t>
  </si>
  <si>
    <t>Length, bp</t>
  </si>
  <si>
    <t>(amplicon)</t>
  </si>
  <si>
    <t>(sample/assay)</t>
  </si>
  <si>
    <t>Copy number</t>
  </si>
  <si>
    <t>Log copy</t>
  </si>
  <si>
    <t>Ct</t>
  </si>
  <si>
    <t>Ct avarage</t>
  </si>
  <si>
    <t>The inverse of the molecular  weight is the number of moles of template present in one gram of material.</t>
  </si>
  <si>
    <r>
      <t>Using Avogadro's number, 6.022x10</t>
    </r>
    <r>
      <rPr>
        <b/>
        <vertAlign val="superscript"/>
        <sz val="7.5"/>
        <rFont val="Arial"/>
      </rPr>
      <t>23</t>
    </r>
    <r>
      <rPr>
        <b/>
        <sz val="7.5"/>
        <rFont val="Arial"/>
      </rPr>
      <t xml:space="preserve"> molecules/mole, the number of molecules of the template per gram can be calculated:</t>
    </r>
  </si>
  <si>
    <t>mol/g * molecules/mol = molecules/ g</t>
  </si>
  <si>
    <r>
      <t>Finally, the number of  molecules  or number of copies of template in the sample can be estimated by multiplying by 1*10</t>
    </r>
    <r>
      <rPr>
        <b/>
        <vertAlign val="superscript"/>
        <sz val="7.5"/>
        <rFont val="Arial"/>
      </rPr>
      <t>9</t>
    </r>
    <r>
      <rPr>
        <b/>
        <sz val="7.5"/>
        <rFont val="Arial"/>
      </rPr>
      <t xml:space="preserve"> to convert to ng and then multiplying by the amount of template (in ng)</t>
    </r>
  </si>
  <si>
    <t>This calculator requires the user to input the amount of a template present (in ngs) and the length of the template (in bp) and with this information the number of copies of the template is calculated.</t>
  </si>
  <si>
    <t>The formula used is:</t>
  </si>
  <si>
    <r>
      <t>number of copies = ( amount * 6.022x10</t>
    </r>
    <r>
      <rPr>
        <b/>
        <vertAlign val="superscript"/>
        <sz val="7.5"/>
        <rFont val="Arial"/>
      </rPr>
      <t>23</t>
    </r>
    <r>
      <rPr>
        <b/>
        <sz val="7.5"/>
        <rFont val="Arial"/>
      </rPr>
      <t>) / (length * 1x10</t>
    </r>
    <r>
      <rPr>
        <b/>
        <vertAlign val="superscript"/>
        <sz val="7.5"/>
        <rFont val="Arial"/>
      </rPr>
      <t>9</t>
    </r>
    <r>
      <rPr>
        <b/>
        <sz val="7.5"/>
        <color indexed="10"/>
        <rFont val="Arial"/>
      </rPr>
      <t xml:space="preserve"> </t>
    </r>
    <r>
      <rPr>
        <b/>
        <sz val="7.5"/>
        <rFont val="Arial"/>
      </rPr>
      <t>* 650)</t>
    </r>
  </si>
  <si>
    <t>number = (ng * number/mole) / (bp * ng/g * g/ mole of  bp)</t>
  </si>
  <si>
    <t>slope</t>
  </si>
  <si>
    <t>efficiency</t>
  </si>
  <si>
    <t>%</t>
  </si>
  <si>
    <t xml:space="preserve">This calculation is based on the assumption that the average weight of a base pair (bp) is 650 Daltons.   </t>
  </si>
  <si>
    <t>This means that one mole of a bp weighs 650 g and that the molecular weight of any double stranded DNA template can be estimated by taking the product of  its length (in  bp) and 650.</t>
  </si>
  <si>
    <t>Avarage Ct</t>
  </si>
  <si>
    <t>DASH</t>
  </si>
  <si>
    <t>#/uL RNA</t>
  </si>
  <si>
    <t>#/mL stool.</t>
  </si>
  <si>
    <t>Compatibility Report for 2011.05.02 Efficiency and copy number calculation-positive plate 1.xls</t>
  </si>
  <si>
    <t>Run on 5/2/2011 15:54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</si>
  <si>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</si>
  <si>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</si>
  <si>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</si>
  <si>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</si>
  <si>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undet</t>
  </si>
  <si>
    <t>2009726985</t>
  </si>
  <si>
    <t>2009726986</t>
  </si>
  <si>
    <t>2009726987</t>
  </si>
  <si>
    <t>2009726988</t>
  </si>
  <si>
    <t>2009726989</t>
  </si>
  <si>
    <t>2009726990</t>
  </si>
  <si>
    <t>2009726991</t>
  </si>
  <si>
    <t>2009726992</t>
  </si>
  <si>
    <t>2009726993</t>
  </si>
  <si>
    <t>2009726994</t>
  </si>
  <si>
    <t>2009726995</t>
  </si>
  <si>
    <t>2009726996</t>
  </si>
  <si>
    <t>2009726997</t>
  </si>
  <si>
    <t>2009726998</t>
  </si>
  <si>
    <t>2009726999</t>
  </si>
  <si>
    <t>2009727000</t>
  </si>
  <si>
    <t>2009727001</t>
  </si>
  <si>
    <t>2009727002</t>
  </si>
  <si>
    <t>2009727003</t>
  </si>
  <si>
    <t>2009727004</t>
  </si>
  <si>
    <t>2009727005</t>
  </si>
  <si>
    <t>Plate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</si>
</sst>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ont>
    <font>
      <sz val="10"/>
      <name val="Arial"/>
      <family val="2"/>
    </font>
    <font>
      <b/>
      <sz val="10"/>
      <name val="Arial"/>
      <family val="2"/>
    </font>
    <font>
      <b/>
      <sz val="7.5"/>
      <name val="Arial"/>
    </font>
    <font>
      <b/>
      <vertAlign val="superscript"/>
      <sz val="7.5"/>
      <name val="Arial"/>
    </font>
    <font>
      <b/>
      <sz val="7.5"/>
      <color indexed="10"/>
      <name val="Arial"/>
    </font>
    <font>
      <b/>
      <sz val="7.5"/>
      <name val="Arial"/>
      <family val="2"/>
    </font>
    <font>
      <sz val="11"/>
      <color theme="1"/>
      <name val="Calibri"/>
      <family val="2"/>
      <scheme val="minor"/>
    </font>
    <font>
      <b/>
      <sz val="7.5"/>
      <color rgb="FFFF0000"/>
      <name val="Arial"/>
    </font>
  </fonts>
  <fills count="3">
    <fill>
      <patternFill patternType="none"/>
    </fill>
    <fill>
      <patternFill patternType="gray125"/>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1" fillId="0" borderId="0"/>
    <xf numFmtId="0" fontId="8" fillId="0" borderId="0"/>
  </cellStyleXfs>
  <cellXfs count="41">
    <xf numFmtId="0" fontId="0" fillId="0" borderId="0" xfId="0"/>
    <xf numFmtId="0" fontId="0" fillId="0" borderId="1" xfId="0" applyFill="1" applyBorder="1" applyAlignment="1">
      <alignment horizontal="center"/>
    </xf>
    <xf numFmtId="2" fontId="0" fillId="0" borderId="0" xfId="0" applyNumberFormat="1"/>
    <xf numFmtId="2" fontId="0" fillId="0" borderId="1" xfId="0" applyNumberFormat="1" applyBorder="1"/>
    <xf numFmtId="2" fontId="3" fillId="0" borderId="1" xfId="0" applyNumberFormat="1" applyFont="1" applyBorder="1" applyAlignment="1">
      <alignment horizontal="center"/>
    </xf>
    <xf numFmtId="2" fontId="2" fillId="0" borderId="1" xfId="0" applyNumberFormat="1" applyFont="1" applyBorder="1" applyAlignment="1">
      <alignment horizontal="center"/>
    </xf>
    <xf numFmtId="2" fontId="0" fillId="0" borderId="1" xfId="0" applyNumberFormat="1" applyBorder="1" applyAlignment="1">
      <alignment horizontal="center"/>
    </xf>
    <xf numFmtId="11" fontId="0" fillId="0" borderId="1" xfId="0" applyNumberFormat="1" applyFill="1" applyBorder="1"/>
    <xf numFmtId="11" fontId="0" fillId="0" borderId="1" xfId="0" applyNumberFormat="1" applyBorder="1"/>
    <xf numFmtId="1" fontId="0" fillId="0" borderId="1" xfId="0" applyNumberFormat="1" applyBorder="1" applyAlignment="1">
      <alignment horizontal="center"/>
    </xf>
    <xf numFmtId="11" fontId="0" fillId="0" borderId="1" xfId="0" applyNumberFormat="1" applyBorder="1" applyAlignment="1">
      <alignment horizontal="center"/>
    </xf>
    <xf numFmtId="2" fontId="3" fillId="0" borderId="2" xfId="0" applyNumberFormat="1" applyFont="1" applyBorder="1" applyAlignment="1">
      <alignment horizontal="center"/>
    </xf>
    <xf numFmtId="0" fontId="4"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0" fillId="0" borderId="1" xfId="0" applyBorder="1" applyAlignment="1">
      <alignment horizontal="center"/>
    </xf>
    <xf numFmtId="2" fontId="3" fillId="0" borderId="1" xfId="0" applyNumberFormat="1" applyFont="1" applyBorder="1"/>
    <xf numFmtId="2" fontId="0" fillId="0" borderId="3" xfId="0" applyNumberFormat="1" applyBorder="1"/>
    <xf numFmtId="0" fontId="3" fillId="0" borderId="1" xfId="0" applyFont="1" applyBorder="1"/>
    <xf numFmtId="0" fontId="7" fillId="0" borderId="0" xfId="0" applyFont="1" applyAlignment="1">
      <alignment horizontal="lef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3" fillId="0" borderId="1" xfId="0" applyFont="1" applyFill="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2" fontId="1" fillId="0" borderId="0" xfId="1" applyNumberFormat="1" applyFill="1" applyBorder="1" applyAlignment="1">
      <alignment horizontal="center"/>
    </xf>
    <xf numFmtId="0" fontId="0" fillId="0" borderId="0" xfId="0" applyFill="1" applyBorder="1" applyAlignment="1">
      <alignment horizontal="center"/>
    </xf>
    <xf numFmtId="2" fontId="0" fillId="0" borderId="0" xfId="0" applyNumberFormat="1" applyFill="1" applyBorder="1" applyAlignment="1">
      <alignment horizontal="center"/>
    </xf>
    <xf numFmtId="0" fontId="0" fillId="2" borderId="0" xfId="0" applyFill="1" applyBorder="1" applyAlignment="1">
      <alignment horizontal="center"/>
    </xf>
    <xf numFmtId="2" fontId="0" fillId="2" borderId="0" xfId="1" applyNumberFormat="1" applyFont="1" applyFill="1" applyBorder="1" applyAlignment="1">
      <alignment horizontal="center"/>
    </xf>
    <xf numFmtId="2" fontId="1" fillId="2" borderId="0" xfId="1" applyNumberFormat="1" applyFill="1" applyBorder="1" applyAlignment="1">
      <alignment horizontal="center"/>
    </xf>
    <xf numFmtId="2" fontId="0" fillId="2" borderId="0" xfId="0" applyNumberFormat="1" applyFill="1" applyBorder="1" applyAlignment="1">
      <alignment horizont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Lbls>
            <c:delete val="1"/>
          </c:dLbls>
          <c:trendline>
            <c:trendlineType val="linear"/>
            <c:dispRSqr val="1"/>
            <c:dispEq val="1"/>
            <c:trendlineLbl>
              <c:layout>
                <c:manualLayout>
                  <c:x val="8.7187388613460357E-2"/>
                  <c:y val="-0.32539833256137102"/>
                </c:manualLayout>
              </c:layout>
              <c:numFmt formatCode="General" sourceLinked="0"/>
            </c:trendlineLbl>
          </c:trendline>
          <c:xVal>
            <c:numRef>
              <c:f>Sheet1!$G$5:$G$11</c:f>
              <c:numCache>
                <c:formatCode>0.00</c:formatCode>
                <c:ptCount val="7"/>
                <c:pt idx="0">
                  <c:v>7.2435701563322619</c:v>
                </c:pt>
                <c:pt idx="1">
                  <c:v>6.243570156332261</c:v>
                </c:pt>
                <c:pt idx="2">
                  <c:v>5.243570156332261</c:v>
                </c:pt>
                <c:pt idx="3">
                  <c:v>4.2435701563322619</c:v>
                </c:pt>
                <c:pt idx="4">
                  <c:v>3.2435701563322614</c:v>
                </c:pt>
                <c:pt idx="5">
                  <c:v>2.2435701563322614</c:v>
                </c:pt>
                <c:pt idx="6">
                  <c:v>1.2435701563322614</c:v>
                </c:pt>
              </c:numCache>
            </c:numRef>
          </c:xVal>
          <c:yVal>
            <c:numRef>
              <c:f>Sheet1!$J$5:$J$11</c:f>
              <c:numCache>
                <c:formatCode>General</c:formatCode>
                <c:ptCount val="7"/>
                <c:pt idx="0" formatCode="0.00">
                  <c:v>14.24</c:v>
                </c:pt>
                <c:pt idx="1">
                  <c:v>17.13</c:v>
                </c:pt>
                <c:pt idx="2">
                  <c:v>20.149999999999999</c:v>
                </c:pt>
                <c:pt idx="3">
                  <c:v>23.34</c:v>
                </c:pt>
                <c:pt idx="4">
                  <c:v>26.664999999999999</c:v>
                </c:pt>
                <c:pt idx="5">
                  <c:v>30.060000000000002</c:v>
                </c:pt>
                <c:pt idx="6">
                  <c:v>35.35</c:v>
                </c:pt>
              </c:numCache>
            </c:numRef>
          </c:yVal>
          <c:smooth val="0"/>
        </c:ser>
        <c:dLbls>
          <c:showLegendKey val="0"/>
          <c:showVal val="1"/>
          <c:showCatName val="1"/>
          <c:showSerName val="0"/>
          <c:showPercent val="0"/>
          <c:showBubbleSize val="0"/>
        </c:dLbls>
        <c:axId val="105828704"/>
        <c:axId val="218051920"/>
      </c:scatterChart>
      <c:valAx>
        <c:axId val="105828704"/>
        <c:scaling>
          <c:orientation val="minMax"/>
        </c:scaling>
        <c:delete val="0"/>
        <c:axPos val="b"/>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8051920"/>
        <c:crosses val="autoZero"/>
        <c:crossBetween val="midCat"/>
      </c:valAx>
      <c:valAx>
        <c:axId val="218051920"/>
        <c:scaling>
          <c:orientation val="minMax"/>
        </c:scaling>
        <c:delete val="0"/>
        <c:axPos val="l"/>
        <c:numFmt formatCode="0.00" sourceLinked="1"/>
        <c:majorTickMark val="out"/>
        <c:minorTickMark val="none"/>
        <c:tickLblPos val="nextTo"/>
        <c:crossAx val="105828704"/>
        <c:crosses val="autoZero"/>
        <c:crossBetween val="midCat"/>
      </c:valAx>
    </c:plotArea>
    <c:plotVisOnly val="1"/>
    <c:dispBlanksAs val="gap"/>
    <c:showDLblsOverMax val="0"/>
  </c:chart>
  <c:printSettings>
    <c:headerFooter/>
    <c:pageMargins b="0.75000000000000022" l="0.70000000000000018" r="0.70000000000000018" t="0.75000000000000022" header="0.3000000000000001" footer="0.3000000000000001"/>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142875</xdr:colOff>
      <xdr:row>2</xdr:row>
      <xdr:rowOff>9525</xdr:rowOff>
    </xdr:from>
    <xdr:to>
      <xdr:col>20</xdr:col>
      <xdr:colOff>28575</xdr:colOff>
      <xdr:row>19</xdr:row>
      <xdr:rowOff>152400</xdr:rowOff>
    </xdr:to>
    <xdr:graphicFrame macro="">
      <xdr:nvGraphicFramePr>
        <xdr:cNvPr id="105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7"/>
  <sheetViews>
    <sheetView tabSelected="1" topLeftCell="C1" workbookViewId="0">
      <selection activeCell="L21" sqref="L21"/>
    </sheetView>
  </sheetViews>
  <sheetFormatPr defaultRowHeight="12.75" x14ac:dyDescent="0.2"/>
  <cols>
    <col min="1" max="1" width="12.140625" style="2" customWidth="1"/>
    <col min="2" max="2" width="9.140625" style="2"/>
    <col min="3" max="3" width="13.7109375" style="2" customWidth="1"/>
    <col min="4" max="4" width="9.140625" style="2" customWidth="1"/>
    <col min="5" max="5" width="11.28515625" style="2" customWidth="1"/>
    <col min="6" max="6" width="12.7109375" style="2" customWidth="1"/>
    <col min="7" max="8" width="9.140625" style="2"/>
    <col min="9" max="9" width="8" style="2" bestFit="1" customWidth="1"/>
    <col min="10" max="10" width="10.85546875" style="2" bestFit="1" customWidth="1"/>
    <col min="11" max="13" width="9.140625" style="2"/>
  </cols>
  <sheetData>
    <row r="2" spans="1:10" x14ac:dyDescent="0.2">
      <c r="A2" s="4" t="s">
        <v>2</v>
      </c>
      <c r="B2" s="4" t="s">
        <v>0</v>
      </c>
      <c r="C2" s="4" t="s">
        <v>3</v>
      </c>
      <c r="D2" s="4" t="s">
        <v>4</v>
      </c>
      <c r="E2" s="4" t="s">
        <v>5</v>
      </c>
      <c r="F2" s="4" t="s">
        <v>8</v>
      </c>
      <c r="G2" s="4" t="s">
        <v>9</v>
      </c>
      <c r="H2" s="11" t="s">
        <v>10</v>
      </c>
      <c r="I2" s="11" t="s">
        <v>10</v>
      </c>
      <c r="J2" s="16" t="s">
        <v>11</v>
      </c>
    </row>
    <row r="3" spans="1:10" x14ac:dyDescent="0.2">
      <c r="A3" s="5" t="s">
        <v>1</v>
      </c>
      <c r="B3" s="6"/>
      <c r="C3" s="5" t="s">
        <v>7</v>
      </c>
      <c r="D3" s="5"/>
      <c r="E3" s="5" t="s">
        <v>6</v>
      </c>
      <c r="F3" s="6"/>
      <c r="G3" s="6"/>
      <c r="H3" s="6"/>
      <c r="I3" s="3"/>
      <c r="J3" s="3"/>
    </row>
    <row r="4" spans="1:10" x14ac:dyDescent="0.2">
      <c r="A4" s="3">
        <v>9.6</v>
      </c>
      <c r="B4" s="7">
        <v>0.1</v>
      </c>
      <c r="C4" s="6">
        <v>0.2</v>
      </c>
      <c r="D4" s="10">
        <f>+(A4*B4*C4)</f>
        <v>0.192</v>
      </c>
      <c r="E4" s="9">
        <v>1000</v>
      </c>
      <c r="F4" s="6">
        <f>+((D4*6.023*1E+24)/(E4*10000000000*660))</f>
        <v>175214545.45454544</v>
      </c>
      <c r="G4" s="6">
        <f>+LOG(F4)</f>
        <v>8.243570156332261</v>
      </c>
      <c r="H4" s="3"/>
      <c r="I4" s="3"/>
      <c r="J4" s="3"/>
    </row>
    <row r="5" spans="1:10" x14ac:dyDescent="0.2">
      <c r="A5" s="3">
        <v>9.6</v>
      </c>
      <c r="B5" s="7">
        <v>0.01</v>
      </c>
      <c r="C5" s="6">
        <v>0.2</v>
      </c>
      <c r="D5" s="10">
        <f t="shared" ref="D5:D20" si="0">+(A5*B5*C5)</f>
        <v>1.9200000000000002E-2</v>
      </c>
      <c r="E5" s="9">
        <v>1000</v>
      </c>
      <c r="F5" s="6">
        <f t="shared" ref="F5:F20" si="1">+((D5*6.023*1E+24)/(E5*10000000000*660))</f>
        <v>17521454.545454547</v>
      </c>
      <c r="G5" s="6">
        <f t="shared" ref="G5:G20" si="2">+LOG(F5)</f>
        <v>7.2435701563322619</v>
      </c>
      <c r="H5" s="3">
        <v>14.13</v>
      </c>
      <c r="I5" s="3">
        <v>14.06</v>
      </c>
      <c r="J5" s="3">
        <v>14.24</v>
      </c>
    </row>
    <row r="6" spans="1:10" x14ac:dyDescent="0.2">
      <c r="A6" s="3">
        <v>9.6</v>
      </c>
      <c r="B6" s="7">
        <v>1E-3</v>
      </c>
      <c r="C6" s="6">
        <v>0.2</v>
      </c>
      <c r="D6" s="10">
        <f t="shared" si="0"/>
        <v>1.9199999999999998E-3</v>
      </c>
      <c r="E6" s="9">
        <v>1000</v>
      </c>
      <c r="F6" s="6">
        <f t="shared" si="1"/>
        <v>1752145.4545454541</v>
      </c>
      <c r="G6" s="6">
        <f t="shared" si="2"/>
        <v>6.243570156332261</v>
      </c>
      <c r="H6" s="1">
        <v>16.920000000000002</v>
      </c>
      <c r="I6" s="1">
        <v>16.920000000000002</v>
      </c>
      <c r="J6" s="15">
        <v>17.13</v>
      </c>
    </row>
    <row r="7" spans="1:10" x14ac:dyDescent="0.2">
      <c r="A7" s="3">
        <v>9.6</v>
      </c>
      <c r="B7" s="7">
        <v>1E-4</v>
      </c>
      <c r="C7" s="6">
        <v>0.2</v>
      </c>
      <c r="D7" s="10">
        <f t="shared" si="0"/>
        <v>1.92E-4</v>
      </c>
      <c r="E7" s="9">
        <v>1000</v>
      </c>
      <c r="F7" s="6">
        <f t="shared" si="1"/>
        <v>175214.54545454544</v>
      </c>
      <c r="G7" s="6">
        <f t="shared" si="2"/>
        <v>5.243570156332261</v>
      </c>
      <c r="H7" s="1">
        <v>20.170000000000002</v>
      </c>
      <c r="I7" s="1">
        <v>20.13</v>
      </c>
      <c r="J7" s="15">
        <f t="shared" ref="J7:J11" si="3">+((H7+I7)/2)</f>
        <v>20.149999999999999</v>
      </c>
    </row>
    <row r="8" spans="1:10" x14ac:dyDescent="0.2">
      <c r="A8" s="3">
        <v>9.6</v>
      </c>
      <c r="B8" s="7">
        <v>1.0000000000000001E-5</v>
      </c>
      <c r="C8" s="6">
        <v>0.2</v>
      </c>
      <c r="D8" s="10">
        <f t="shared" si="0"/>
        <v>1.9200000000000003E-5</v>
      </c>
      <c r="E8" s="9">
        <v>1000</v>
      </c>
      <c r="F8" s="6">
        <f t="shared" si="1"/>
        <v>17521.454545454548</v>
      </c>
      <c r="G8" s="6">
        <f t="shared" si="2"/>
        <v>4.2435701563322619</v>
      </c>
      <c r="H8" s="1">
        <v>23.3</v>
      </c>
      <c r="I8" s="1">
        <v>23.38</v>
      </c>
      <c r="J8" s="15">
        <f t="shared" si="3"/>
        <v>23.34</v>
      </c>
    </row>
    <row r="9" spans="1:10" x14ac:dyDescent="0.2">
      <c r="A9" s="3">
        <v>9.6</v>
      </c>
      <c r="B9" s="7">
        <v>9.9999999999999995E-7</v>
      </c>
      <c r="C9" s="6">
        <v>0.2</v>
      </c>
      <c r="D9" s="10">
        <f t="shared" si="0"/>
        <v>1.9199999999999998E-6</v>
      </c>
      <c r="E9" s="9">
        <v>1000</v>
      </c>
      <c r="F9" s="6">
        <f t="shared" si="1"/>
        <v>1752.1454545454542</v>
      </c>
      <c r="G9" s="6">
        <f t="shared" si="2"/>
        <v>3.2435701563322614</v>
      </c>
      <c r="H9" s="1">
        <v>26.58</v>
      </c>
      <c r="I9" s="1">
        <v>26.75</v>
      </c>
      <c r="J9" s="15">
        <f t="shared" si="3"/>
        <v>26.664999999999999</v>
      </c>
    </row>
    <row r="10" spans="1:10" x14ac:dyDescent="0.2">
      <c r="A10" s="3">
        <v>9.6</v>
      </c>
      <c r="B10" s="7">
        <v>9.9999999999999995E-8</v>
      </c>
      <c r="C10" s="6">
        <v>0.2</v>
      </c>
      <c r="D10" s="10">
        <f t="shared" si="0"/>
        <v>1.92E-7</v>
      </c>
      <c r="E10" s="9">
        <v>1000</v>
      </c>
      <c r="F10" s="6">
        <f t="shared" si="1"/>
        <v>175.21454545454543</v>
      </c>
      <c r="G10" s="6">
        <f t="shared" si="2"/>
        <v>2.2435701563322614</v>
      </c>
      <c r="H10" s="1">
        <v>30.12</v>
      </c>
      <c r="I10" s="1">
        <v>30</v>
      </c>
      <c r="J10" s="15">
        <f t="shared" si="3"/>
        <v>30.060000000000002</v>
      </c>
    </row>
    <row r="11" spans="1:10" x14ac:dyDescent="0.2">
      <c r="A11" s="3">
        <v>9.6</v>
      </c>
      <c r="B11" s="8">
        <v>1E-8</v>
      </c>
      <c r="C11" s="6">
        <v>0.2</v>
      </c>
      <c r="D11" s="10">
        <f t="shared" si="0"/>
        <v>1.92E-8</v>
      </c>
      <c r="E11" s="9">
        <v>1000</v>
      </c>
      <c r="F11" s="6">
        <f t="shared" si="1"/>
        <v>17.521454545454542</v>
      </c>
      <c r="G11" s="6">
        <f t="shared" si="2"/>
        <v>1.2435701563322614</v>
      </c>
      <c r="H11" s="1">
        <v>36.14</v>
      </c>
      <c r="I11" s="1">
        <v>34.56</v>
      </c>
      <c r="J11" s="15">
        <f t="shared" si="3"/>
        <v>35.35</v>
      </c>
    </row>
    <row r="12" spans="1:10" x14ac:dyDescent="0.2">
      <c r="A12" s="3">
        <v>9.6</v>
      </c>
      <c r="B12" s="8">
        <v>1.0000000000000001E-9</v>
      </c>
      <c r="C12" s="6">
        <v>0.2</v>
      </c>
      <c r="D12" s="10">
        <f t="shared" si="0"/>
        <v>1.92E-9</v>
      </c>
      <c r="E12" s="9">
        <v>1000</v>
      </c>
      <c r="F12" s="6">
        <f t="shared" si="1"/>
        <v>1.7521454545454545</v>
      </c>
      <c r="G12" s="6">
        <f t="shared" si="2"/>
        <v>0.24357015633226137</v>
      </c>
      <c r="H12" s="1"/>
      <c r="I12" s="1"/>
      <c r="J12" s="15"/>
    </row>
    <row r="13" spans="1:10" x14ac:dyDescent="0.2">
      <c r="A13" s="3">
        <v>9.6</v>
      </c>
      <c r="B13" s="8">
        <v>1E-10</v>
      </c>
      <c r="C13" s="6">
        <v>0.2</v>
      </c>
      <c r="D13" s="10">
        <f t="shared" si="0"/>
        <v>1.9200000000000001E-10</v>
      </c>
      <c r="E13" s="9">
        <v>1000</v>
      </c>
      <c r="F13" s="6">
        <f t="shared" si="1"/>
        <v>0.17521454545454546</v>
      </c>
      <c r="G13" s="6">
        <f t="shared" si="2"/>
        <v>-0.75642984366773858</v>
      </c>
      <c r="H13" s="3"/>
      <c r="I13" s="3"/>
      <c r="J13" s="3"/>
    </row>
    <row r="14" spans="1:10" x14ac:dyDescent="0.2">
      <c r="A14" s="3">
        <v>9.6</v>
      </c>
      <c r="B14" s="8">
        <v>9.9999999999999994E-12</v>
      </c>
      <c r="C14" s="6">
        <v>0.2</v>
      </c>
      <c r="D14" s="10">
        <f t="shared" si="0"/>
        <v>1.9199999999999999E-11</v>
      </c>
      <c r="E14" s="9">
        <v>1000</v>
      </c>
      <c r="F14" s="6">
        <f t="shared" si="1"/>
        <v>1.7521454545454541E-2</v>
      </c>
      <c r="G14" s="6">
        <f t="shared" si="2"/>
        <v>-1.7564298436677388</v>
      </c>
      <c r="H14" s="3"/>
      <c r="I14" s="3"/>
      <c r="J14" s="3"/>
    </row>
    <row r="15" spans="1:10" x14ac:dyDescent="0.2">
      <c r="A15" s="3">
        <v>9.6</v>
      </c>
      <c r="B15" s="8">
        <v>9.9999999999999998E-13</v>
      </c>
      <c r="C15" s="6">
        <v>0.2</v>
      </c>
      <c r="D15" s="10">
        <f t="shared" si="0"/>
        <v>1.9199999999999999E-12</v>
      </c>
      <c r="E15" s="9">
        <v>1000</v>
      </c>
      <c r="F15" s="6">
        <f t="shared" si="1"/>
        <v>1.7521454545454543E-3</v>
      </c>
      <c r="G15" s="6">
        <f t="shared" si="2"/>
        <v>-2.7564298436677386</v>
      </c>
      <c r="H15" s="3"/>
      <c r="I15" s="3"/>
      <c r="J15" s="3"/>
    </row>
    <row r="16" spans="1:10" x14ac:dyDescent="0.2">
      <c r="A16" s="3">
        <v>9.6</v>
      </c>
      <c r="B16" s="8">
        <v>1E-13</v>
      </c>
      <c r="C16" s="6">
        <v>0.2</v>
      </c>
      <c r="D16" s="10">
        <f t="shared" si="0"/>
        <v>1.9199999999999999E-13</v>
      </c>
      <c r="E16" s="9">
        <v>1000</v>
      </c>
      <c r="F16" s="6">
        <f t="shared" si="1"/>
        <v>1.7521454545454544E-4</v>
      </c>
      <c r="G16" s="6">
        <f t="shared" si="2"/>
        <v>-3.7564298436677386</v>
      </c>
      <c r="H16" s="3"/>
      <c r="I16" s="3"/>
      <c r="J16" s="3"/>
    </row>
    <row r="17" spans="1:12" x14ac:dyDescent="0.2">
      <c r="A17" s="3">
        <v>9.6</v>
      </c>
      <c r="B17" s="8">
        <v>1E-14</v>
      </c>
      <c r="C17" s="6">
        <v>0.2</v>
      </c>
      <c r="D17" s="10">
        <f t="shared" si="0"/>
        <v>1.92E-14</v>
      </c>
      <c r="E17" s="9">
        <v>1000</v>
      </c>
      <c r="F17" s="6">
        <f t="shared" si="1"/>
        <v>1.7521454545454543E-5</v>
      </c>
      <c r="G17" s="6">
        <f t="shared" si="2"/>
        <v>-4.756429843667739</v>
      </c>
      <c r="H17" s="3"/>
      <c r="I17" s="3"/>
      <c r="J17" s="3"/>
    </row>
    <row r="18" spans="1:12" x14ac:dyDescent="0.2">
      <c r="A18" s="3">
        <v>9.6</v>
      </c>
      <c r="B18" s="8">
        <v>1.0000000000000001E-15</v>
      </c>
      <c r="C18" s="6">
        <v>0.2</v>
      </c>
      <c r="D18" s="10">
        <f t="shared" si="0"/>
        <v>1.92E-15</v>
      </c>
      <c r="E18" s="9">
        <v>1000</v>
      </c>
      <c r="F18" s="6">
        <f t="shared" si="1"/>
        <v>1.7521454545454543E-6</v>
      </c>
      <c r="G18" s="6">
        <f t="shared" si="2"/>
        <v>-5.756429843667739</v>
      </c>
      <c r="H18" s="3"/>
      <c r="I18" s="3"/>
      <c r="J18" s="3"/>
    </row>
    <row r="19" spans="1:12" x14ac:dyDescent="0.2">
      <c r="A19" s="3">
        <v>9.6</v>
      </c>
      <c r="B19" s="8">
        <v>9.9999999999999998E-17</v>
      </c>
      <c r="C19" s="6">
        <v>0.2</v>
      </c>
      <c r="D19" s="10">
        <f t="shared" si="0"/>
        <v>1.9200000000000001E-16</v>
      </c>
      <c r="E19" s="9">
        <v>1000</v>
      </c>
      <c r="F19" s="6">
        <f t="shared" si="1"/>
        <v>1.7521454545454545E-7</v>
      </c>
      <c r="G19" s="6">
        <f t="shared" si="2"/>
        <v>-6.756429843667739</v>
      </c>
      <c r="H19" s="3"/>
      <c r="I19" s="3"/>
      <c r="J19" s="17"/>
      <c r="K19" s="18" t="s">
        <v>20</v>
      </c>
      <c r="L19" s="18">
        <v>-3.4180000000000001</v>
      </c>
    </row>
    <row r="20" spans="1:12" x14ac:dyDescent="0.2">
      <c r="A20" s="3">
        <v>9.6</v>
      </c>
      <c r="B20" s="8">
        <v>1.0000000000000001E-17</v>
      </c>
      <c r="C20" s="6">
        <v>0.2</v>
      </c>
      <c r="D20" s="10">
        <f t="shared" si="0"/>
        <v>1.9200000000000003E-17</v>
      </c>
      <c r="E20" s="9">
        <v>1000</v>
      </c>
      <c r="F20" s="6">
        <f t="shared" si="1"/>
        <v>1.7521454545454547E-8</v>
      </c>
      <c r="G20" s="6">
        <f t="shared" si="2"/>
        <v>-7.7564298436677381</v>
      </c>
      <c r="H20" s="3"/>
      <c r="I20" s="3"/>
      <c r="J20" s="17"/>
      <c r="K20" s="18" t="s">
        <v>21</v>
      </c>
      <c r="L20" s="18">
        <f>POWER(10,(-1/L19))-1</f>
        <v>0.96141166422672564</v>
      </c>
    </row>
    <row r="21" spans="1:12" x14ac:dyDescent="0.2">
      <c r="K21" s="16" t="s">
        <v>22</v>
      </c>
      <c r="L21" s="16">
        <f>+(L20*100)</f>
        <v>96.141166422672569</v>
      </c>
    </row>
    <row r="23" spans="1:12" x14ac:dyDescent="0.2">
      <c r="A23" s="12" t="s">
        <v>23</v>
      </c>
    </row>
    <row r="24" spans="1:12" x14ac:dyDescent="0.2">
      <c r="A24" s="19" t="s">
        <v>24</v>
      </c>
    </row>
    <row r="25" spans="1:12" x14ac:dyDescent="0.2">
      <c r="A25" s="12" t="s">
        <v>12</v>
      </c>
    </row>
    <row r="26" spans="1:12" x14ac:dyDescent="0.2">
      <c r="A26" s="13"/>
    </row>
    <row r="27" spans="1:12" x14ac:dyDescent="0.2">
      <c r="A27" s="12" t="s">
        <v>13</v>
      </c>
    </row>
    <row r="28" spans="1:12" x14ac:dyDescent="0.2">
      <c r="A28" s="13"/>
    </row>
    <row r="29" spans="1:12" x14ac:dyDescent="0.2">
      <c r="A29" s="12" t="s">
        <v>14</v>
      </c>
    </row>
    <row r="30" spans="1:12" x14ac:dyDescent="0.2">
      <c r="A30" s="13"/>
    </row>
    <row r="31" spans="1:12" x14ac:dyDescent="0.2">
      <c r="A31" s="12" t="s">
        <v>15</v>
      </c>
    </row>
    <row r="32" spans="1:12" x14ac:dyDescent="0.2">
      <c r="A32" s="13"/>
    </row>
    <row r="33" spans="1:1" x14ac:dyDescent="0.2">
      <c r="A33" s="12" t="s">
        <v>16</v>
      </c>
    </row>
    <row r="34" spans="1:1" x14ac:dyDescent="0.2">
      <c r="A34" s="12" t="s">
        <v>17</v>
      </c>
    </row>
    <row r="35" spans="1:1" x14ac:dyDescent="0.2">
      <c r="A35" s="12" t="s">
        <v>18</v>
      </c>
    </row>
    <row r="36" spans="1:1" x14ac:dyDescent="0.2">
      <c r="A36" s="13"/>
    </row>
    <row r="37" spans="1:1" x14ac:dyDescent="0.2">
      <c r="A37" s="14" t="s">
        <v>19</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H8" sqref="H8"/>
    </sheetView>
  </sheetViews>
  <sheetFormatPr defaultColWidth="15.5703125" defaultRowHeight="12.75" customHeight="1" x14ac:dyDescent="0.2"/>
  <cols>
    <col min="1" max="1" width="11.5703125" style="33" customWidth="1"/>
    <col min="2" max="16384" width="15.5703125" style="33"/>
  </cols>
  <sheetData>
    <row r="1" spans="1:7" ht="12.75" customHeight="1" x14ac:dyDescent="0.2">
      <c r="A1" s="33" t="s">
        <v>57</v>
      </c>
    </row>
    <row r="2" spans="1:7" s="32" customFormat="1" ht="12.75" customHeight="1" x14ac:dyDescent="0.2">
      <c r="A2" s="31" t="s">
        <v>26</v>
      </c>
      <c r="B2" s="31" t="s">
        <v>10</v>
      </c>
      <c r="C2" s="31" t="s">
        <v>10</v>
      </c>
      <c r="D2" s="31" t="s">
        <v>25</v>
      </c>
      <c r="E2" s="31" t="s">
        <v>9</v>
      </c>
      <c r="F2" s="31" t="s">
        <v>27</v>
      </c>
      <c r="G2" s="31" t="s">
        <v>28</v>
      </c>
    </row>
    <row r="3" spans="1:7" ht="12.75" customHeight="1" x14ac:dyDescent="0.2">
      <c r="A3" s="37">
        <v>2009727244</v>
      </c>
      <c r="B3" s="38" t="s">
        <v>35</v>
      </c>
      <c r="C3" s="38" t="s">
        <v>35</v>
      </c>
      <c r="D3" s="38" t="s">
        <v>35</v>
      </c>
      <c r="E3" s="38" t="s">
        <v>35</v>
      </c>
      <c r="F3" s="38" t="s">
        <v>35</v>
      </c>
      <c r="G3" s="38" t="s">
        <v>35</v>
      </c>
    </row>
    <row r="4" spans="1:7" ht="12.75" customHeight="1" x14ac:dyDescent="0.2">
      <c r="A4" s="37">
        <v>2009808091</v>
      </c>
      <c r="B4" s="38" t="s">
        <v>35</v>
      </c>
      <c r="C4" s="38" t="s">
        <v>35</v>
      </c>
      <c r="D4" s="38" t="s">
        <v>35</v>
      </c>
      <c r="E4" s="38" t="s">
        <v>35</v>
      </c>
      <c r="F4" s="38" t="s">
        <v>35</v>
      </c>
      <c r="G4" s="38" t="s">
        <v>35</v>
      </c>
    </row>
    <row r="5" spans="1:7" ht="12.75" customHeight="1" x14ac:dyDescent="0.2">
      <c r="A5" s="35">
        <v>2009808110</v>
      </c>
      <c r="B5" s="35">
        <v>23.096399999999999</v>
      </c>
      <c r="C5" s="37"/>
      <c r="D5" s="36">
        <f t="shared" ref="D5:D42" si="0">AVERAGE(B5,C5)</f>
        <v>23.096399999999999</v>
      </c>
      <c r="E5" s="35">
        <f t="shared" ref="E5:E42" si="1">(D5-35.453)/-3.4884</f>
        <v>3.5421969957573682</v>
      </c>
      <c r="F5" s="35">
        <f t="shared" ref="F5:F42" si="2">(10^(E5))</f>
        <v>3484.9535650701359</v>
      </c>
      <c r="G5" s="35">
        <f t="shared" ref="G5:G42" si="3">F5*100</f>
        <v>348495.35650701361</v>
      </c>
    </row>
    <row r="6" spans="1:7" ht="12.75" customHeight="1" x14ac:dyDescent="0.2">
      <c r="A6" s="35">
        <v>2009808111</v>
      </c>
      <c r="B6" s="35">
        <v>13.354900000000001</v>
      </c>
      <c r="C6" s="35">
        <v>13.3346</v>
      </c>
      <c r="D6" s="36">
        <f t="shared" si="0"/>
        <v>13.344750000000001</v>
      </c>
      <c r="E6" s="35">
        <f t="shared" si="1"/>
        <v>6.3376476321522768</v>
      </c>
      <c r="F6" s="35">
        <f t="shared" si="2"/>
        <v>2175943.5889863046</v>
      </c>
      <c r="G6" s="35">
        <f t="shared" si="3"/>
        <v>217594358.89863047</v>
      </c>
    </row>
    <row r="7" spans="1:7" ht="12.75" customHeight="1" x14ac:dyDescent="0.2">
      <c r="A7" s="35">
        <v>2009808114</v>
      </c>
      <c r="B7" s="35">
        <v>15.1465</v>
      </c>
      <c r="C7" s="35">
        <v>15.133900000000001</v>
      </c>
      <c r="D7" s="36">
        <f t="shared" si="0"/>
        <v>15.1402</v>
      </c>
      <c r="E7" s="35">
        <f t="shared" si="1"/>
        <v>5.8229560830180036</v>
      </c>
      <c r="F7" s="35">
        <f t="shared" si="2"/>
        <v>665205.88545976428</v>
      </c>
      <c r="G7" s="35">
        <f t="shared" si="3"/>
        <v>66520588.54597643</v>
      </c>
    </row>
    <row r="8" spans="1:7" ht="12.75" customHeight="1" x14ac:dyDescent="0.2">
      <c r="A8" s="35">
        <v>2009808119</v>
      </c>
      <c r="B8" s="35">
        <v>18.855</v>
      </c>
      <c r="C8" s="35">
        <v>18.9057</v>
      </c>
      <c r="D8" s="36">
        <f t="shared" si="0"/>
        <v>18.88035</v>
      </c>
      <c r="E8" s="35">
        <f t="shared" si="1"/>
        <v>4.7507883270267177</v>
      </c>
      <c r="F8" s="35">
        <f t="shared" si="2"/>
        <v>56336.300856845868</v>
      </c>
      <c r="G8" s="35">
        <f t="shared" si="3"/>
        <v>5633630.0856845872</v>
      </c>
    </row>
    <row r="9" spans="1:7" ht="12.75" customHeight="1" x14ac:dyDescent="0.2">
      <c r="A9" s="37">
        <v>2009808120</v>
      </c>
      <c r="B9" s="38" t="s">
        <v>35</v>
      </c>
      <c r="C9" s="38" t="s">
        <v>35</v>
      </c>
      <c r="D9" s="38" t="s">
        <v>35</v>
      </c>
      <c r="E9" s="38" t="s">
        <v>35</v>
      </c>
      <c r="F9" s="38" t="s">
        <v>35</v>
      </c>
      <c r="G9" s="38" t="s">
        <v>35</v>
      </c>
    </row>
    <row r="10" spans="1:7" ht="12.75" customHeight="1" x14ac:dyDescent="0.2">
      <c r="A10" s="35">
        <v>2009808129</v>
      </c>
      <c r="B10" s="35">
        <v>19.232800000000001</v>
      </c>
      <c r="C10" s="35">
        <v>19.230899999999998</v>
      </c>
      <c r="D10" s="36">
        <f t="shared" si="0"/>
        <v>19.231850000000001</v>
      </c>
      <c r="E10" s="35">
        <f t="shared" si="1"/>
        <v>4.6500257997936023</v>
      </c>
      <c r="F10" s="35">
        <f t="shared" si="2"/>
        <v>44671.012872298801</v>
      </c>
      <c r="G10" s="35">
        <f t="shared" si="3"/>
        <v>4467101.2872298798</v>
      </c>
    </row>
    <row r="11" spans="1:7" ht="12.75" customHeight="1" x14ac:dyDescent="0.2">
      <c r="A11" s="37">
        <v>2009808131</v>
      </c>
      <c r="B11" s="39">
        <v>40.2926</v>
      </c>
      <c r="C11" s="39"/>
      <c r="D11" s="40">
        <f t="shared" si="0"/>
        <v>40.2926</v>
      </c>
      <c r="E11" s="37">
        <f t="shared" si="1"/>
        <v>-1.3873409012727891</v>
      </c>
      <c r="F11" s="37">
        <f t="shared" si="2"/>
        <v>4.0988223789886161E-2</v>
      </c>
      <c r="G11" s="37">
        <f t="shared" si="3"/>
        <v>4.0988223789886158</v>
      </c>
    </row>
    <row r="12" spans="1:7" ht="12.75" customHeight="1" x14ac:dyDescent="0.2">
      <c r="A12" s="37">
        <v>2009808167</v>
      </c>
      <c r="B12" s="38" t="s">
        <v>35</v>
      </c>
      <c r="C12" s="38" t="s">
        <v>35</v>
      </c>
      <c r="D12" s="38" t="s">
        <v>35</v>
      </c>
      <c r="E12" s="38" t="s">
        <v>35</v>
      </c>
      <c r="F12" s="38" t="s">
        <v>35</v>
      </c>
      <c r="G12" s="38" t="s">
        <v>35</v>
      </c>
    </row>
    <row r="13" spans="1:7" ht="12.75" customHeight="1" x14ac:dyDescent="0.2">
      <c r="A13" s="37">
        <v>2009808181</v>
      </c>
      <c r="B13" s="38" t="s">
        <v>35</v>
      </c>
      <c r="C13" s="38" t="s">
        <v>35</v>
      </c>
      <c r="D13" s="38" t="s">
        <v>35</v>
      </c>
      <c r="E13" s="38" t="s">
        <v>35</v>
      </c>
      <c r="F13" s="38" t="s">
        <v>35</v>
      </c>
      <c r="G13" s="38" t="s">
        <v>35</v>
      </c>
    </row>
    <row r="14" spans="1:7" ht="12.75" customHeight="1" x14ac:dyDescent="0.2">
      <c r="A14" s="35">
        <v>2009808184</v>
      </c>
      <c r="B14" s="35">
        <v>13.8849</v>
      </c>
      <c r="C14" s="35">
        <v>13.7948</v>
      </c>
      <c r="D14" s="36">
        <f t="shared" si="0"/>
        <v>13.83985</v>
      </c>
      <c r="E14" s="35">
        <f t="shared" si="1"/>
        <v>6.1957201009058611</v>
      </c>
      <c r="F14" s="35">
        <f t="shared" si="2"/>
        <v>1569351.0449531435</v>
      </c>
      <c r="G14" s="35">
        <f t="shared" si="3"/>
        <v>156935104.49531436</v>
      </c>
    </row>
    <row r="15" spans="1:7" ht="12.75" customHeight="1" x14ac:dyDescent="0.2">
      <c r="A15" s="35">
        <v>2009808190</v>
      </c>
      <c r="B15" s="35">
        <v>14.5639</v>
      </c>
      <c r="C15" s="35">
        <v>14.7163</v>
      </c>
      <c r="D15" s="36">
        <f t="shared" si="0"/>
        <v>14.6401</v>
      </c>
      <c r="E15" s="35">
        <f t="shared" si="1"/>
        <v>5.9663169361311787</v>
      </c>
      <c r="F15" s="35">
        <f t="shared" si="2"/>
        <v>925373.23944627505</v>
      </c>
      <c r="G15" s="35">
        <f t="shared" si="3"/>
        <v>92537323.944627509</v>
      </c>
    </row>
    <row r="16" spans="1:7" ht="12.75" customHeight="1" x14ac:dyDescent="0.2">
      <c r="A16" s="35">
        <v>2009808204</v>
      </c>
      <c r="B16" s="35">
        <v>19.8232</v>
      </c>
      <c r="C16" s="35">
        <v>19.631599999999999</v>
      </c>
      <c r="D16" s="36">
        <f t="shared" si="0"/>
        <v>19.727399999999999</v>
      </c>
      <c r="E16" s="35">
        <f t="shared" si="1"/>
        <v>4.5079692695791778</v>
      </c>
      <c r="F16" s="35">
        <f t="shared" si="2"/>
        <v>32208.408784233696</v>
      </c>
      <c r="G16" s="35">
        <f t="shared" si="3"/>
        <v>3220840.8784233695</v>
      </c>
    </row>
    <row r="17" spans="1:7" ht="12.75" customHeight="1" x14ac:dyDescent="0.2">
      <c r="A17" s="37">
        <v>2009808206</v>
      </c>
      <c r="B17" s="38" t="s">
        <v>35</v>
      </c>
      <c r="C17" s="38" t="s">
        <v>35</v>
      </c>
      <c r="D17" s="38" t="s">
        <v>35</v>
      </c>
      <c r="E17" s="38" t="s">
        <v>35</v>
      </c>
      <c r="F17" s="38" t="s">
        <v>35</v>
      </c>
      <c r="G17" s="38" t="s">
        <v>35</v>
      </c>
    </row>
    <row r="18" spans="1:7" ht="12.75" customHeight="1" x14ac:dyDescent="0.2">
      <c r="A18" s="37">
        <v>2009808292</v>
      </c>
      <c r="B18" s="38" t="s">
        <v>35</v>
      </c>
      <c r="C18" s="38" t="s">
        <v>35</v>
      </c>
      <c r="D18" s="38" t="s">
        <v>35</v>
      </c>
      <c r="E18" s="38" t="s">
        <v>35</v>
      </c>
      <c r="F18" s="38" t="s">
        <v>35</v>
      </c>
      <c r="G18" s="38" t="s">
        <v>35</v>
      </c>
    </row>
    <row r="19" spans="1:7" ht="12.75" customHeight="1" x14ac:dyDescent="0.2">
      <c r="A19" s="37">
        <v>2009808511</v>
      </c>
      <c r="B19" s="39"/>
      <c r="C19" s="39">
        <v>40.427399999999999</v>
      </c>
      <c r="D19" s="40">
        <f t="shared" si="0"/>
        <v>40.427399999999999</v>
      </c>
      <c r="E19" s="37">
        <f t="shared" si="1"/>
        <v>-1.425983258800595</v>
      </c>
      <c r="F19" s="37">
        <f t="shared" si="2"/>
        <v>3.7498745699694316E-2</v>
      </c>
      <c r="G19" s="37">
        <f t="shared" si="3"/>
        <v>3.7498745699694318</v>
      </c>
    </row>
    <row r="20" spans="1:7" ht="12.75" customHeight="1" x14ac:dyDescent="0.2">
      <c r="A20" s="35" t="s">
        <v>36</v>
      </c>
      <c r="B20" s="35">
        <v>15.2956</v>
      </c>
      <c r="C20" s="35">
        <v>15.2576</v>
      </c>
      <c r="D20" s="36">
        <f t="shared" si="0"/>
        <v>15.2766</v>
      </c>
      <c r="E20" s="35">
        <f t="shared" si="1"/>
        <v>5.783855062492834</v>
      </c>
      <c r="F20" s="35">
        <f t="shared" si="2"/>
        <v>607932.08167317673</v>
      </c>
      <c r="G20" s="35">
        <f t="shared" si="3"/>
        <v>60793208.167317674</v>
      </c>
    </row>
    <row r="21" spans="1:7" ht="12.75" customHeight="1" x14ac:dyDescent="0.2">
      <c r="A21" s="35" t="s">
        <v>37</v>
      </c>
      <c r="B21" s="35">
        <v>16.343900000000001</v>
      </c>
      <c r="C21" s="35">
        <v>16.229600000000001</v>
      </c>
      <c r="D21" s="36">
        <f t="shared" si="0"/>
        <v>16.286750000000001</v>
      </c>
      <c r="E21" s="35">
        <f t="shared" si="1"/>
        <v>5.4942810457516345</v>
      </c>
      <c r="F21" s="35">
        <f t="shared" si="2"/>
        <v>312090.85697984369</v>
      </c>
      <c r="G21" s="35">
        <f t="shared" si="3"/>
        <v>31209085.697984368</v>
      </c>
    </row>
    <row r="22" spans="1:7" ht="12.75" customHeight="1" x14ac:dyDescent="0.2">
      <c r="A22" s="35" t="s">
        <v>38</v>
      </c>
      <c r="B22" s="35">
        <v>14.319699999999999</v>
      </c>
      <c r="C22" s="35">
        <v>14.3192</v>
      </c>
      <c r="D22" s="36">
        <f t="shared" si="0"/>
        <v>14.31945</v>
      </c>
      <c r="E22" s="35">
        <f t="shared" si="1"/>
        <v>6.0582358674463945</v>
      </c>
      <c r="F22" s="35">
        <f t="shared" si="2"/>
        <v>1143499.2061585016</v>
      </c>
      <c r="G22" s="35">
        <f t="shared" si="3"/>
        <v>114349920.61585015</v>
      </c>
    </row>
    <row r="23" spans="1:7" ht="12.75" customHeight="1" x14ac:dyDescent="0.2">
      <c r="A23" s="35" t="s">
        <v>39</v>
      </c>
      <c r="B23" s="35">
        <v>15.734500000000001</v>
      </c>
      <c r="C23" s="35">
        <v>15.414199999999999</v>
      </c>
      <c r="D23" s="36">
        <f t="shared" si="0"/>
        <v>15.574349999999999</v>
      </c>
      <c r="E23" s="35">
        <f t="shared" si="1"/>
        <v>5.6985007453273715</v>
      </c>
      <c r="F23" s="35">
        <f t="shared" si="2"/>
        <v>499460.03737068776</v>
      </c>
      <c r="G23" s="35">
        <f t="shared" si="3"/>
        <v>49946003.737068772</v>
      </c>
    </row>
    <row r="24" spans="1:7" ht="12.75" customHeight="1" x14ac:dyDescent="0.2">
      <c r="A24" s="35" t="s">
        <v>40</v>
      </c>
      <c r="B24" s="35">
        <v>14.402900000000001</v>
      </c>
      <c r="C24" s="35">
        <v>14.2821</v>
      </c>
      <c r="D24" s="36">
        <f t="shared" si="0"/>
        <v>14.342500000000001</v>
      </c>
      <c r="E24" s="35">
        <f t="shared" si="1"/>
        <v>6.0516282536406383</v>
      </c>
      <c r="F24" s="35">
        <f t="shared" si="2"/>
        <v>1126233.0132032617</v>
      </c>
      <c r="G24" s="35">
        <f t="shared" si="3"/>
        <v>112623301.32032616</v>
      </c>
    </row>
    <row r="25" spans="1:7" ht="12.75" customHeight="1" x14ac:dyDescent="0.2">
      <c r="A25" s="35" t="s">
        <v>41</v>
      </c>
      <c r="B25" s="35">
        <v>13.555300000000001</v>
      </c>
      <c r="C25" s="35">
        <v>13.546200000000001</v>
      </c>
      <c r="D25" s="36">
        <f t="shared" si="0"/>
        <v>13.550750000000001</v>
      </c>
      <c r="E25" s="35">
        <f t="shared" si="1"/>
        <v>6.2785947712418304</v>
      </c>
      <c r="F25" s="35">
        <f t="shared" si="2"/>
        <v>1899305.261090077</v>
      </c>
      <c r="G25" s="35">
        <f t="shared" si="3"/>
        <v>189930526.10900769</v>
      </c>
    </row>
    <row r="26" spans="1:7" ht="12.75" customHeight="1" x14ac:dyDescent="0.2">
      <c r="A26" s="35" t="s">
        <v>42</v>
      </c>
      <c r="B26" s="35">
        <v>18.5382</v>
      </c>
      <c r="C26" s="35">
        <v>18.465399999999999</v>
      </c>
      <c r="D26" s="36">
        <f t="shared" si="0"/>
        <v>18.501799999999999</v>
      </c>
      <c r="E26" s="35">
        <f t="shared" si="1"/>
        <v>4.859305125558997</v>
      </c>
      <c r="F26" s="35">
        <f t="shared" si="2"/>
        <v>72327.77838767333</v>
      </c>
      <c r="G26" s="35">
        <f t="shared" si="3"/>
        <v>7232777.838767333</v>
      </c>
    </row>
    <row r="27" spans="1:7" ht="12.75" customHeight="1" x14ac:dyDescent="0.2">
      <c r="A27" s="37" t="s">
        <v>43</v>
      </c>
      <c r="B27" s="38" t="s">
        <v>35</v>
      </c>
      <c r="C27" s="38" t="s">
        <v>35</v>
      </c>
      <c r="D27" s="38" t="s">
        <v>35</v>
      </c>
      <c r="E27" s="38" t="s">
        <v>35</v>
      </c>
      <c r="F27" s="38" t="s">
        <v>35</v>
      </c>
      <c r="G27" s="38" t="s">
        <v>35</v>
      </c>
    </row>
    <row r="28" spans="1:7" ht="12.75" customHeight="1" x14ac:dyDescent="0.2">
      <c r="A28" s="35" t="s">
        <v>44</v>
      </c>
      <c r="B28" s="35">
        <v>19.800999999999998</v>
      </c>
      <c r="C28" s="37"/>
      <c r="D28" s="36">
        <f t="shared" si="0"/>
        <v>19.800999999999998</v>
      </c>
      <c r="E28" s="35">
        <f t="shared" si="1"/>
        <v>4.4868707717004943</v>
      </c>
      <c r="F28" s="35">
        <f t="shared" si="2"/>
        <v>30681.089086527976</v>
      </c>
      <c r="G28" s="35">
        <f t="shared" si="3"/>
        <v>3068108.9086527978</v>
      </c>
    </row>
    <row r="29" spans="1:7" ht="12.75" customHeight="1" x14ac:dyDescent="0.2">
      <c r="A29" s="35" t="s">
        <v>45</v>
      </c>
      <c r="B29" s="35">
        <v>16.1159</v>
      </c>
      <c r="C29" s="35">
        <v>15.7943</v>
      </c>
      <c r="D29" s="36">
        <f t="shared" si="0"/>
        <v>15.9551</v>
      </c>
      <c r="E29" s="35">
        <f t="shared" si="1"/>
        <v>5.5893532851737193</v>
      </c>
      <c r="F29" s="35">
        <f t="shared" si="2"/>
        <v>388466.24280909362</v>
      </c>
      <c r="G29" s="35">
        <f t="shared" si="3"/>
        <v>38846624.280909359</v>
      </c>
    </row>
    <row r="30" spans="1:7" ht="12.75" customHeight="1" x14ac:dyDescent="0.2">
      <c r="A30" s="37" t="s">
        <v>46</v>
      </c>
      <c r="B30" s="38" t="s">
        <v>35</v>
      </c>
      <c r="C30" s="38" t="s">
        <v>35</v>
      </c>
      <c r="D30" s="38" t="s">
        <v>35</v>
      </c>
      <c r="E30" s="38" t="s">
        <v>35</v>
      </c>
      <c r="F30" s="38" t="s">
        <v>35</v>
      </c>
      <c r="G30" s="38" t="s">
        <v>35</v>
      </c>
    </row>
    <row r="31" spans="1:7" ht="12.75" customHeight="1" x14ac:dyDescent="0.2">
      <c r="A31" s="35" t="s">
        <v>47</v>
      </c>
      <c r="B31" s="35">
        <v>14.1732</v>
      </c>
      <c r="C31" s="35">
        <v>14.034599999999999</v>
      </c>
      <c r="D31" s="36">
        <f t="shared" si="0"/>
        <v>14.103899999999999</v>
      </c>
      <c r="E31" s="35">
        <f t="shared" si="1"/>
        <v>6.1200263731223492</v>
      </c>
      <c r="F31" s="35">
        <f t="shared" si="2"/>
        <v>1318336.7939182569</v>
      </c>
      <c r="G31" s="35">
        <f t="shared" si="3"/>
        <v>131833679.39182569</v>
      </c>
    </row>
    <row r="32" spans="1:7" ht="12.75" customHeight="1" x14ac:dyDescent="0.2">
      <c r="A32" s="35" t="s">
        <v>48</v>
      </c>
      <c r="B32" s="35">
        <v>15.0907</v>
      </c>
      <c r="C32" s="35">
        <v>18.122599999999998</v>
      </c>
      <c r="D32" s="36">
        <f t="shared" si="0"/>
        <v>16.606649999999998</v>
      </c>
      <c r="E32" s="35">
        <f t="shared" si="1"/>
        <v>5.4025771127164326</v>
      </c>
      <c r="F32" s="35">
        <f t="shared" si="2"/>
        <v>252683.63318020213</v>
      </c>
      <c r="G32" s="35">
        <f t="shared" si="3"/>
        <v>25268363.318020213</v>
      </c>
    </row>
    <row r="33" spans="1:7" ht="12.75" customHeight="1" x14ac:dyDescent="0.2">
      <c r="A33" s="35" t="s">
        <v>49</v>
      </c>
      <c r="B33" s="35">
        <v>23.0746</v>
      </c>
      <c r="C33" s="35">
        <v>23.3188</v>
      </c>
      <c r="D33" s="36">
        <f t="shared" si="0"/>
        <v>23.1967</v>
      </c>
      <c r="E33" s="35">
        <f t="shared" si="1"/>
        <v>3.5134445591101948</v>
      </c>
      <c r="F33" s="35">
        <f t="shared" si="2"/>
        <v>3261.7040968095171</v>
      </c>
      <c r="G33" s="35">
        <f t="shared" si="3"/>
        <v>326170.40968095174</v>
      </c>
    </row>
    <row r="34" spans="1:7" ht="12.75" customHeight="1" x14ac:dyDescent="0.2">
      <c r="A34" s="35" t="s">
        <v>50</v>
      </c>
      <c r="B34" s="35">
        <v>19.037800000000001</v>
      </c>
      <c r="C34" s="35">
        <v>18.547699999999999</v>
      </c>
      <c r="D34" s="36">
        <f t="shared" si="0"/>
        <v>18.792749999999998</v>
      </c>
      <c r="E34" s="35">
        <f t="shared" si="1"/>
        <v>4.775900126132326</v>
      </c>
      <c r="F34" s="35">
        <f t="shared" si="2"/>
        <v>59689.800331194521</v>
      </c>
      <c r="G34" s="35">
        <f t="shared" si="3"/>
        <v>5968980.0331194522</v>
      </c>
    </row>
    <row r="35" spans="1:7" ht="12.75" customHeight="1" x14ac:dyDescent="0.2">
      <c r="A35" s="35" t="s">
        <v>51</v>
      </c>
      <c r="B35" s="34">
        <v>18.222899999999999</v>
      </c>
      <c r="C35" s="34">
        <v>18.38</v>
      </c>
      <c r="D35" s="36">
        <f t="shared" si="0"/>
        <v>18.301449999999999</v>
      </c>
      <c r="E35" s="35">
        <f t="shared" si="1"/>
        <v>4.9167383327600058</v>
      </c>
      <c r="F35" s="35">
        <f t="shared" si="2"/>
        <v>82554.040245886892</v>
      </c>
      <c r="G35" s="35">
        <f t="shared" si="3"/>
        <v>8255404.0245886892</v>
      </c>
    </row>
    <row r="36" spans="1:7" ht="12.75" customHeight="1" x14ac:dyDescent="0.2">
      <c r="A36" s="35" t="s">
        <v>52</v>
      </c>
      <c r="B36" s="35">
        <v>14.9123</v>
      </c>
      <c r="C36" s="35">
        <v>15.092000000000001</v>
      </c>
      <c r="D36" s="36">
        <f t="shared" si="0"/>
        <v>15.00215</v>
      </c>
      <c r="E36" s="35">
        <f t="shared" si="1"/>
        <v>5.8625300997592031</v>
      </c>
      <c r="F36" s="35">
        <f t="shared" si="2"/>
        <v>728668.67479018797</v>
      </c>
      <c r="G36" s="35">
        <f t="shared" si="3"/>
        <v>72866867.479018793</v>
      </c>
    </row>
    <row r="37" spans="1:7" ht="12.75" customHeight="1" x14ac:dyDescent="0.2">
      <c r="A37" s="35" t="s">
        <v>53</v>
      </c>
      <c r="B37" s="35">
        <v>15.981</v>
      </c>
      <c r="C37" s="35">
        <v>15.7164</v>
      </c>
      <c r="D37" s="36">
        <f t="shared" si="0"/>
        <v>15.848700000000001</v>
      </c>
      <c r="E37" s="35">
        <f t="shared" si="1"/>
        <v>5.6198543744983382</v>
      </c>
      <c r="F37" s="35">
        <f t="shared" si="2"/>
        <v>416729.6243004498</v>
      </c>
      <c r="G37" s="35">
        <f t="shared" si="3"/>
        <v>41672962.430044979</v>
      </c>
    </row>
    <row r="38" spans="1:7" ht="12.75" customHeight="1" x14ac:dyDescent="0.2">
      <c r="A38" s="35" t="s">
        <v>54</v>
      </c>
      <c r="B38" s="35">
        <v>20.863099999999999</v>
      </c>
      <c r="C38" s="35">
        <v>20.683399999999999</v>
      </c>
      <c r="D38" s="36">
        <f t="shared" si="0"/>
        <v>20.773249999999997</v>
      </c>
      <c r="E38" s="35">
        <f t="shared" si="1"/>
        <v>4.2081613347093239</v>
      </c>
      <c r="F38" s="35">
        <f t="shared" si="2"/>
        <v>16149.583812834439</v>
      </c>
      <c r="G38" s="35">
        <f t="shared" si="3"/>
        <v>1614958.3812834439</v>
      </c>
    </row>
    <row r="39" spans="1:7" ht="12.75" customHeight="1" x14ac:dyDescent="0.2">
      <c r="A39" s="35" t="s">
        <v>55</v>
      </c>
      <c r="B39" s="35">
        <v>13.399699999999999</v>
      </c>
      <c r="C39" s="35">
        <v>13.504300000000001</v>
      </c>
      <c r="D39" s="36">
        <f t="shared" si="0"/>
        <v>13.452</v>
      </c>
      <c r="E39" s="35">
        <f t="shared" si="1"/>
        <v>6.3069028781103098</v>
      </c>
      <c r="F39" s="35">
        <f t="shared" si="2"/>
        <v>2027229.3166641803</v>
      </c>
      <c r="G39" s="35">
        <f t="shared" si="3"/>
        <v>202722931.66641802</v>
      </c>
    </row>
    <row r="40" spans="1:7" ht="12.75" customHeight="1" x14ac:dyDescent="0.2">
      <c r="A40" s="35" t="s">
        <v>56</v>
      </c>
      <c r="B40" s="35">
        <v>19.304300000000001</v>
      </c>
      <c r="C40" s="35">
        <v>19.403400000000001</v>
      </c>
      <c r="D40" s="36">
        <f t="shared" si="0"/>
        <v>19.353850000000001</v>
      </c>
      <c r="E40" s="35">
        <f t="shared" si="1"/>
        <v>4.6150527462446975</v>
      </c>
      <c r="F40" s="35">
        <f t="shared" si="2"/>
        <v>41214.757250009126</v>
      </c>
      <c r="G40" s="35">
        <f t="shared" si="3"/>
        <v>4121475.7250009128</v>
      </c>
    </row>
    <row r="41" spans="1:7" ht="12.75" customHeight="1" x14ac:dyDescent="0.2">
      <c r="A41" s="35">
        <v>2009727063</v>
      </c>
      <c r="B41" s="35">
        <v>16.0136</v>
      </c>
      <c r="C41" s="35">
        <v>15.978899999999999</v>
      </c>
      <c r="D41" s="36">
        <f t="shared" si="0"/>
        <v>15.99625</v>
      </c>
      <c r="E41" s="35">
        <f t="shared" si="1"/>
        <v>5.5775570462102984</v>
      </c>
      <c r="F41" s="35">
        <f t="shared" si="2"/>
        <v>378056.79321929917</v>
      </c>
      <c r="G41" s="35">
        <f t="shared" si="3"/>
        <v>37805679.321929917</v>
      </c>
    </row>
    <row r="42" spans="1:7" ht="12.75" customHeight="1" x14ac:dyDescent="0.2">
      <c r="A42" s="35">
        <v>2009727064</v>
      </c>
      <c r="B42" s="35">
        <v>15.683400000000001</v>
      </c>
      <c r="C42" s="35">
        <v>15.532299999999999</v>
      </c>
      <c r="D42" s="36">
        <f t="shared" si="0"/>
        <v>15.607849999999999</v>
      </c>
      <c r="E42" s="35">
        <f t="shared" si="1"/>
        <v>5.6888974888200909</v>
      </c>
      <c r="F42" s="35">
        <f t="shared" si="2"/>
        <v>488537.0311022987</v>
      </c>
      <c r="G42" s="35">
        <f t="shared" si="3"/>
        <v>48853703.110229872</v>
      </c>
    </row>
  </sheetData>
  <pageMargins left="0.7" right="0.7" top="0.24" bottom="0.28999999999999998"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ht="25.5" x14ac:dyDescent="0.2">
      <c r="B1" s="20" t="s">
        <v>29</v>
      </c>
      <c r="C1" s="21"/>
      <c r="D1" s="26"/>
      <c r="E1" s="26"/>
    </row>
    <row r="2" spans="2:5" x14ac:dyDescent="0.2">
      <c r="B2" s="20" t="s">
        <v>30</v>
      </c>
      <c r="C2" s="21"/>
      <c r="D2" s="26"/>
      <c r="E2" s="26"/>
    </row>
    <row r="3" spans="2:5" x14ac:dyDescent="0.2">
      <c r="B3" s="22"/>
      <c r="C3" s="22"/>
      <c r="D3" s="27"/>
      <c r="E3" s="27"/>
    </row>
    <row r="4" spans="2:5" ht="38.25" x14ac:dyDescent="0.2">
      <c r="B4" s="23" t="s">
        <v>31</v>
      </c>
      <c r="C4" s="22"/>
      <c r="D4" s="27"/>
      <c r="E4" s="27"/>
    </row>
    <row r="5" spans="2:5" x14ac:dyDescent="0.2">
      <c r="B5" s="22"/>
      <c r="C5" s="22"/>
      <c r="D5" s="27"/>
      <c r="E5" s="27"/>
    </row>
    <row r="6" spans="2:5" x14ac:dyDescent="0.2">
      <c r="B6" s="20" t="s">
        <v>32</v>
      </c>
      <c r="C6" s="21"/>
      <c r="D6" s="26"/>
      <c r="E6" s="28" t="s">
        <v>33</v>
      </c>
    </row>
    <row r="7" spans="2:5" ht="13.5" thickBot="1" x14ac:dyDescent="0.25">
      <c r="B7" s="22"/>
      <c r="C7" s="22"/>
      <c r="D7" s="27"/>
      <c r="E7" s="27"/>
    </row>
    <row r="8" spans="2:5" ht="39" thickBot="1" x14ac:dyDescent="0.25">
      <c r="B8" s="24" t="s">
        <v>34</v>
      </c>
      <c r="C8" s="25"/>
      <c r="D8" s="29"/>
      <c r="E8" s="30">
        <v>5</v>
      </c>
    </row>
    <row r="9" spans="2:5" x14ac:dyDescent="0.2">
      <c r="B9" s="22"/>
      <c r="C9" s="22"/>
      <c r="D9" s="27"/>
      <c r="E9" s="27"/>
    </row>
    <row r="10" spans="2:5" x14ac:dyDescent="0.2">
      <c r="B10" s="22"/>
      <c r="C10" s="22"/>
      <c r="D10" s="27"/>
      <c r="E10" s="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Compatibility Report</vt:lpstr>
    </vt:vector>
  </TitlesOfParts>
  <Company>CCHMC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CCHMC</dc:creator>
  <cp:lastModifiedBy>CDC User</cp:lastModifiedBy>
  <cp:lastPrinted>2011-05-06T15:14:35Z</cp:lastPrinted>
  <dcterms:created xsi:type="dcterms:W3CDTF">2009-01-12T18:27:21Z</dcterms:created>
  <dcterms:modified xsi:type="dcterms:W3CDTF">2015-06-24T17:25:23Z</dcterms:modified>
</cp:coreProperties>
</file>