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2"/>
  <workbookPr/>
  <mc:AlternateContent xmlns:mc="http://schemas.openxmlformats.org/markup-compatibility/2006">
    <mc:Choice Requires="x15">
      <x15ac:absPath xmlns:x15ac="http://schemas.microsoft.com/office/spreadsheetml/2010/11/ac" url="https://cdc-my.sharepoint.com/personal/vic6_cdc_gov/Documents/AA for biomedical team files/VMMC for MSM/"/>
    </mc:Choice>
  </mc:AlternateContent>
  <xr:revisionPtr revIDLastSave="103" documentId="8_{8F04A4AC-C56E-4EBC-A718-5F24E9F4A514}" xr6:coauthVersionLast="47" xr6:coauthVersionMax="47" xr10:uidLastSave="{1EB8F314-DDA6-464A-BD65-E01588EA18CC}"/>
  <bookViews>
    <workbookView xWindow="28680" yWindow="-120" windowWidth="29040" windowHeight="17520" xr2:uid="{00000000-000D-0000-FFFF-FFFF00000000}"/>
  </bookViews>
  <sheets>
    <sheet name="Included" sheetId="11" r:id="rId1"/>
    <sheet name="excluded - self-selection bias" sheetId="17" r:id="rId2"/>
    <sheet name="selected other excluded" sheetId="2" r:id="rId3"/>
    <sheet name="risk of bias new articles" sheetId="15" r:id="rId4"/>
  </sheets>
  <definedNames>
    <definedName name="_xlnm._FilterDatabase" localSheetId="0" hidden="1">Included!$A$1:$V$51</definedName>
    <definedName name="OLE_LINK131" localSheetId="0">Included!#REF!</definedName>
    <definedName name="OLE_LINK162" localSheetId="0">Included!$B$4</definedName>
    <definedName name="OLE_LINK163" localSheetId="0">Included!#REF!</definedName>
    <definedName name="OLE_LINK169" localSheetId="0">Included!$B$9</definedName>
    <definedName name="OLE_LINK171" localSheetId="0">Included!$B$10</definedName>
    <definedName name="OLE_LINK196" localSheetId="0">Included!#REF!</definedName>
    <definedName name="OLE_LINK280" localSheetId="0">Included!#REF!</definedName>
    <definedName name="OLE_LINK282" localSheetId="0">Included!#REF!</definedName>
    <definedName name="OLE_LINK284" localSheetId="0">Included!$B$11</definedName>
    <definedName name="OLE_LINK286" localSheetId="0">Included!$B$12</definedName>
    <definedName name="OLE_LINK288" localSheetId="0">Included!$B$13</definedName>
    <definedName name="OLE_LINK290" localSheetId="0">Included!#REF!</definedName>
    <definedName name="OLE_LINK292" localSheetId="0">Included!$B$15</definedName>
    <definedName name="OLE_LINK294" localSheetId="0">Included!$B$16</definedName>
    <definedName name="OLE_LINK296" localSheetId="0">Included!$B$17</definedName>
    <definedName name="OLE_LINK298" localSheetId="0">Included!$B$23</definedName>
    <definedName name="OLE_LINK300" localSheetId="0">Included!$B$24</definedName>
    <definedName name="OLE_LINK317" localSheetId="0">Included!#REF!</definedName>
    <definedName name="OLE_LINK324" localSheetId="0">Included!#REF!</definedName>
    <definedName name="OLE_LINK326" localSheetId="0">Included!$D$8</definedName>
    <definedName name="OLE_LINK330" localSheetId="0">Included!$D$23</definedName>
    <definedName name="OLE_LINK368" localSheetId="0">Included!#REF!</definedName>
    <definedName name="OLE_LINK370" localSheetId="0">Included!$B$6</definedName>
    <definedName name="OLE_LINK372" localSheetId="0">Included!$B$8</definedName>
    <definedName name="OLE_LINK374" localSheetId="0">Included!$B$14</definedName>
    <definedName name="OLE_LINK376" localSheetId="0">Included!$B$26</definedName>
    <definedName name="OLE_LINK378" localSheetId="0">Included!$B$27</definedName>
    <definedName name="OLE_LINK66" localSheetId="0">Included!$E$4</definedName>
    <definedName name="OLE_LINK79" localSheetId="0">Included!#REF!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5" l="1"/>
  <c r="C7" i="15"/>
  <c r="C6" i="15"/>
  <c r="C4" i="15"/>
  <c r="T41" i="11"/>
  <c r="T42" i="11"/>
  <c r="T37" i="11"/>
  <c r="T38" i="11"/>
  <c r="T31" i="11"/>
  <c r="S31" i="11"/>
  <c r="T16" i="11"/>
  <c r="S24" i="11"/>
  <c r="T25" i="11"/>
  <c r="T14" i="11"/>
  <c r="T19" i="11"/>
  <c r="S11" i="11"/>
  <c r="T11" i="11" s="1"/>
  <c r="T12" i="11"/>
  <c r="T9" i="11"/>
</calcChain>
</file>

<file path=xl/sharedStrings.xml><?xml version="1.0" encoding="utf-8"?>
<sst xmlns="http://schemas.openxmlformats.org/spreadsheetml/2006/main" count="920" uniqueCount="518">
  <si>
    <t>Source: Yuan meta-analysis, Zheng meta-analysis, both, update search, or BBS</t>
  </si>
  <si>
    <t>Reference</t>
  </si>
  <si>
    <t>country</t>
  </si>
  <si>
    <t>region</t>
  </si>
  <si>
    <t>enrollment period</t>
  </si>
  <si>
    <t>enrollment period midpoint</t>
  </si>
  <si>
    <t xml:space="preserve"> sampling and recruitment approach</t>
  </si>
  <si>
    <t>study design (prospective, retrospective, cross-sectional)</t>
  </si>
  <si>
    <t>mean/median age</t>
  </si>
  <si>
    <t>Reports stratified result for PI-MSM?</t>
  </si>
  <si>
    <t>Only available as abstracted data in prior meta-analysis?</t>
  </si>
  <si>
    <t>collapsed mean/median age</t>
  </si>
  <si>
    <t>sex with women</t>
  </si>
  <si>
    <t>collpased % that had sex with a woman in time period used (not lifetime)</t>
  </si>
  <si>
    <t>adjusted/crude effect measure or %s HIV+ circ/uncirc</t>
  </si>
  <si>
    <t>type of effect measure</t>
  </si>
  <si>
    <t>adjusted for?</t>
  </si>
  <si>
    <t>Y/N adjusted for risk measures</t>
  </si>
  <si>
    <t>N</t>
  </si>
  <si>
    <t>total sample HIV prevalence or incidence</t>
  </si>
  <si>
    <t>sex role distribution</t>
  </si>
  <si>
    <t>Notes</t>
  </si>
  <si>
    <t>Yuan</t>
  </si>
  <si>
    <r>
      <t>Sanchez et al, 2009</t>
    </r>
    <r>
      <rPr>
        <vertAlign val="superscript"/>
        <sz val="11"/>
        <color theme="1"/>
        <rFont val="Calibri"/>
        <family val="2"/>
        <scheme val="minor"/>
      </rPr>
      <t>13</t>
    </r>
    <r>
      <rPr>
        <sz val="11"/>
        <color theme="1"/>
        <rFont val="Calibri"/>
        <family val="2"/>
        <scheme val="minor"/>
      </rPr>
      <t xml:space="preserve"> and 2007</t>
    </r>
  </si>
  <si>
    <t>Peru</t>
  </si>
  <si>
    <t>Americas/Upper-middle income</t>
  </si>
  <si>
    <t>1998-2000</t>
  </si>
  <si>
    <t>Snowball sampling from Ministry of Health clinics in Lima</t>
  </si>
  <si>
    <t>Case-control (1:3) nested</t>
  </si>
  <si>
    <t>22% lifetime ever</t>
  </si>
  <si>
    <t>Crude: 0.16 (0.04-1.26), p=.06</t>
  </si>
  <si>
    <t>PR calculable</t>
  </si>
  <si>
    <t>nothing</t>
  </si>
  <si>
    <t>3.5% incidence with mean follouw 335 days</t>
  </si>
  <si>
    <t xml:space="preserve">medians of 0 and 2 casual partners with whom they had insertive and receptive anal sex, respectively. Does not report stratified by sex role despite Zhang et al claiming. </t>
  </si>
  <si>
    <t>both</t>
  </si>
  <si>
    <r>
      <t>Schneider et al, 2012</t>
    </r>
    <r>
      <rPr>
        <vertAlign val="superscript"/>
        <sz val="11"/>
        <color theme="1"/>
        <rFont val="Calibri"/>
        <family val="2"/>
        <scheme val="minor"/>
      </rPr>
      <t>31</t>
    </r>
    <r>
      <rPr>
        <sz val="11"/>
        <color theme="1"/>
        <rFont val="Calibri"/>
        <family val="2"/>
        <scheme val="minor"/>
      </rPr>
      <t xml:space="preserve"> </t>
    </r>
  </si>
  <si>
    <t>India</t>
  </si>
  <si>
    <t>South-East Asia/Lower-middle income</t>
  </si>
  <si>
    <t>2008-2009</t>
  </si>
  <si>
    <t>Convenience sampling clinical from drop-in centers managed by a local community based organization</t>
  </si>
  <si>
    <t>Cross-sectional</t>
  </si>
  <si>
    <t>Y</t>
  </si>
  <si>
    <t>no but &lt;1/3 married</t>
  </si>
  <si>
    <t>Adjusted: 0.17 (0.07-0.46)</t>
  </si>
  <si>
    <t>OR</t>
  </si>
  <si>
    <t>participants' age, education, caste, circumcision, marriage status, sex position preference, UAI, recency of last sex with a man, lubricant use, alcohol use, and any STI symptoms.</t>
  </si>
  <si>
    <t>65% receptive, 15% dual, 21% insertive</t>
  </si>
  <si>
    <t>Reports results by sex role qualitatively.  "While there are also trends towards a protective effect of circumcision amongst insertive only and versatile MSM in our data, the sample was not large enough for model convergence." Adjustment for STI symptoms introduces collider bias</t>
  </si>
  <si>
    <r>
      <t>Lane et al, 2011</t>
    </r>
    <r>
      <rPr>
        <vertAlign val="superscript"/>
        <sz val="11"/>
        <color theme="1"/>
        <rFont val="Calibri"/>
        <family val="2"/>
        <scheme val="minor"/>
      </rPr>
      <t>19,20</t>
    </r>
  </si>
  <si>
    <t>South Africa</t>
  </si>
  <si>
    <t>Africa/Upper-middle income</t>
  </si>
  <si>
    <t>RDS in Soweto (Soweto Men's Health Study)</t>
  </si>
  <si>
    <t>51% had a regular female partner</t>
  </si>
  <si>
    <t>Adjusted: 0.20 (0.10-0.20), p&lt;.001</t>
  </si>
  <si>
    <t>age, Sexual orientation (Bisexual, Straight, Gay 2.3), Monthly income, Number of partners (6 mo), prison (ever) 1.1 (0.8–1.4), Regular female partner, Regular male partner, Marijuana use, Bought drugs or alcohol for male partner, Unprotected receptive anal (last 5 partners), Unprotected insertive anal (last 5 partners), Unprotected vaginal (last 5 partners), STI symptoms (12 mo)</t>
  </si>
  <si>
    <t>13.2% (12.4-13.9)%</t>
  </si>
  <si>
    <t>yes but no stratified results. 86% ever insertive, 30.3% ever receptive</t>
  </si>
  <si>
    <t xml:space="preserve">Adjustment for STI symptoms introduces collider bias, but bivariable also significantly protective </t>
  </si>
  <si>
    <r>
      <t>Tabet et al, 2002</t>
    </r>
    <r>
      <rPr>
        <vertAlign val="superscript"/>
        <sz val="11"/>
        <color theme="1"/>
        <rFont val="Calibri"/>
        <family val="2"/>
        <scheme val="minor"/>
      </rPr>
      <t>30</t>
    </r>
    <r>
      <rPr>
        <sz val="11"/>
        <color theme="1"/>
        <rFont val="Calibri"/>
        <family val="2"/>
        <scheme val="minor"/>
      </rPr>
      <t xml:space="preserve"> </t>
    </r>
  </si>
  <si>
    <t>Convenience sampling via street-outreach, and snowball referral</t>
  </si>
  <si>
    <t>47% lifetime ever</t>
  </si>
  <si>
    <t>Adjusted: not signif in multivariable model; Crude: 0.24 (0.06-1.00)</t>
  </si>
  <si>
    <t>in adjusted, RAI in past year, syphilis positive serology, STI in past year</t>
  </si>
  <si>
    <t>from table 1: 22% had 0 receptive encounters in past year, so 78% had some</t>
  </si>
  <si>
    <r>
      <t>Kumta et al, 2002</t>
    </r>
    <r>
      <rPr>
        <vertAlign val="superscript"/>
        <sz val="11"/>
        <color theme="1"/>
        <rFont val="Calibri"/>
        <family val="2"/>
        <scheme val="minor"/>
      </rPr>
      <t>25,26</t>
    </r>
    <r>
      <rPr>
        <sz val="11"/>
        <color theme="1"/>
        <rFont val="Calibri"/>
        <family val="2"/>
        <scheme val="minor"/>
      </rPr>
      <t xml:space="preserve"> </t>
    </r>
  </si>
  <si>
    <t>South-East Asia /Lower-middle income</t>
  </si>
  <si>
    <t>not reported</t>
  </si>
  <si>
    <t>Crude: 0.32 (0.03-1.49)</t>
  </si>
  <si>
    <t>can't find</t>
  </si>
  <si>
    <r>
      <t>Gao et al, 2012</t>
    </r>
    <r>
      <rPr>
        <vertAlign val="superscript"/>
        <sz val="11"/>
        <color theme="1"/>
        <rFont val="Calibri"/>
        <family val="2"/>
        <scheme val="minor"/>
      </rPr>
      <t>11</t>
    </r>
    <r>
      <rPr>
        <sz val="11"/>
        <color theme="1"/>
        <rFont val="Calibri"/>
        <family val="2"/>
        <scheme val="minor"/>
      </rPr>
      <t xml:space="preserve"> - can't find</t>
    </r>
  </si>
  <si>
    <t>China</t>
  </si>
  <si>
    <t>Western Pacific /Upper-middle income</t>
  </si>
  <si>
    <t>2009-2011</t>
  </si>
  <si>
    <t>Prospective cohort (18 months)</t>
  </si>
  <si>
    <t>Crude: 0.33 (0.01-2.02)</t>
  </si>
  <si>
    <t>can't find - this was a master's thesis, author is involved in RCT</t>
  </si>
  <si>
    <t>Zhang</t>
  </si>
  <si>
    <t>Calzavara, et al, 2007 (27)</t>
  </si>
  <si>
    <t>Canada</t>
  </si>
  <si>
    <t>Americas/ High income</t>
  </si>
  <si>
    <t>2001-2005</t>
  </si>
  <si>
    <t>Convenience sampling</t>
  </si>
  <si>
    <t>Crude: 2/11 (18%) vs 2/4 (50%)</t>
  </si>
  <si>
    <t>27%?</t>
  </si>
  <si>
    <t>among insertive men (not defined there) 0.22[0,29.37] - I think reported only in insertive men</t>
  </si>
  <si>
    <t>Reports results stratified by sex role per Zhang et al, but can't find online but Cochrane also included: among insertive men (not defined there) 0.22[0,29.37]</t>
  </si>
  <si>
    <r>
      <t>Yunihastuti et al, 2012</t>
    </r>
    <r>
      <rPr>
        <vertAlign val="superscript"/>
        <sz val="11"/>
        <color theme="1"/>
        <rFont val="Calibri"/>
        <family val="2"/>
        <scheme val="minor"/>
      </rPr>
      <t>36</t>
    </r>
    <r>
      <rPr>
        <sz val="11"/>
        <color theme="1"/>
        <rFont val="Calibri"/>
        <family val="2"/>
        <scheme val="minor"/>
      </rPr>
      <t xml:space="preserve"> </t>
    </r>
  </si>
  <si>
    <t>Thailand, Bali, Indonesia</t>
  </si>
  <si>
    <t>South-East Asia /Upper-middle income</t>
  </si>
  <si>
    <t>not specified, from VCT clinics</t>
  </si>
  <si>
    <t>no info</t>
  </si>
  <si>
    <t>Crude: 0.38 (0.25-0.60)</t>
  </si>
  <si>
    <t>no</t>
  </si>
  <si>
    <r>
      <t>Buchbinder et al, 2005</t>
    </r>
    <r>
      <rPr>
        <vertAlign val="superscript"/>
        <sz val="11"/>
        <color theme="1"/>
        <rFont val="Calibri"/>
        <family val="2"/>
        <scheme val="minor"/>
      </rPr>
      <t>3</t>
    </r>
  </si>
  <si>
    <t>US</t>
  </si>
  <si>
    <t>Americas/High income</t>
  </si>
  <si>
    <t xml:space="preserve">1995-1997  </t>
  </si>
  <si>
    <t>convenience sampling mixed: Recruit from HIVNET program (HIV Prevention Trials Network Vaccine Preparedness Study):  6 US cities recruiting from: prior cohort studies, sexually transmitted disease clinics, bars and dance clubs, advertising, street outreach, and referral from other participants</t>
  </si>
  <si>
    <t xml:space="preserve">Prospective cohort (18 months)    </t>
  </si>
  <si>
    <t>Adjusted: 0.45 (0.27-0.91)</t>
  </si>
  <si>
    <t>age (&lt;35 years), HIV-negative male partners, nitrite inhalant use, private health insurance, any VRA (unprotected receptive anal) with partner of unknown serostatus, any VRA with HIV-positive partner, any PRA with HIV-positive partner, any UOE (unprotected receptive oral with ejaculation) with HIV-positive partner 1.5–9.4</t>
  </si>
  <si>
    <t>1.55 per 100 PY</t>
  </si>
  <si>
    <t>collected but descriptive distribution not provided</t>
  </si>
  <si>
    <r>
      <t>Sathane et al, 2016</t>
    </r>
    <r>
      <rPr>
        <vertAlign val="superscript"/>
        <sz val="11"/>
        <color theme="1"/>
        <rFont val="Calibri"/>
        <family val="2"/>
        <scheme val="minor"/>
      </rPr>
      <t>23</t>
    </r>
    <r>
      <rPr>
        <sz val="11"/>
        <color theme="1"/>
        <rFont val="Calibri"/>
        <family val="2"/>
        <scheme val="minor"/>
      </rPr>
      <t xml:space="preserve"> </t>
    </r>
  </si>
  <si>
    <t>Mozambique</t>
  </si>
  <si>
    <t>Africa/Low income</t>
  </si>
  <si>
    <t>RDS (BBS)</t>
  </si>
  <si>
    <t>36-63% across sites any past 12 months</t>
  </si>
  <si>
    <t>Adjusted: MSMO: 0.59 (0.22-1.43); MSMW: 0.32 (0.12, 0.83)</t>
  </si>
  <si>
    <t>number of male partners, any insertive and receptive, unprotected insertive and receptive, age gap, had a perrmanent/stable partner, occasional partner, transactional sex</t>
  </si>
  <si>
    <t>in past 3 months, 80s-90s% had any insertive, 16-40s% had any receptive</t>
  </si>
  <si>
    <t>Reports effect stratified by whether men were MSMO or MSMW</t>
  </si>
  <si>
    <r>
      <t>Chen et al, 2011</t>
    </r>
    <r>
      <rPr>
        <vertAlign val="superscript"/>
        <sz val="11"/>
        <color theme="1"/>
        <rFont val="Calibri"/>
        <family val="2"/>
        <scheme val="minor"/>
      </rPr>
      <t>18</t>
    </r>
    <r>
      <rPr>
        <sz val="11"/>
        <color theme="1"/>
        <rFont val="Calibri"/>
        <family val="2"/>
        <scheme val="minor"/>
      </rPr>
      <t xml:space="preserve"> </t>
    </r>
  </si>
  <si>
    <t>Taiwan</t>
  </si>
  <si>
    <t>Western Pacific/High income</t>
  </si>
  <si>
    <t>Convenience sampling community; recruit from VCT programs via 5 gay-oriented-saunas</t>
  </si>
  <si>
    <t>Adjusted: 0.46 (0.23-0.93)</t>
  </si>
  <si>
    <t>role (insertive, receptive, verse) and # of sex partners per visits</t>
  </si>
  <si>
    <t>yes - included in multivariable regression but not stratified. Provides breakdown of role distribution by HIV status: among HIV-, 50% (410/824) verse, 14% (118/824) receptive, 36% (296/824) insertive. Among HIV+, 69% (53/77) verse, 12% (9/77) receptive, 20% (15/77) insertive.</t>
  </si>
  <si>
    <r>
      <t>Golden et al, 2003</t>
    </r>
    <r>
      <rPr>
        <vertAlign val="superscript"/>
        <sz val="11"/>
        <color theme="1"/>
        <rFont val="Calibri"/>
        <family val="2"/>
        <scheme val="minor"/>
      </rPr>
      <t>28</t>
    </r>
    <r>
      <rPr>
        <sz val="11"/>
        <color theme="1"/>
        <rFont val="Calibri"/>
        <family val="2"/>
        <scheme val="minor"/>
      </rPr>
      <t xml:space="preserve"> </t>
    </r>
  </si>
  <si>
    <t>Not reported/    Not reported</t>
  </si>
  <si>
    <t>Not reported</t>
  </si>
  <si>
    <t>Crude: 0.50 (0.29-0.91)</t>
  </si>
  <si>
    <t>Kreiss &amp; Hopkins, 1993 (39)</t>
  </si>
  <si>
    <t>1989-1991</t>
  </si>
  <si>
    <t>Convenience sampling clnic: via AIDS clinics</t>
  </si>
  <si>
    <t>40.6, 34.5</t>
  </si>
  <si>
    <t>33% (any from 1980 to data collection in 1993)</t>
  </si>
  <si>
    <t>Adjusted: aOR 0.5 (.25-1.0), 4254/422 (60%) vs. 59/77 (77%)</t>
  </si>
  <si>
    <t>age, number of male partners, and frequency of unprotected re- ceptive anal intercourse</t>
  </si>
  <si>
    <t>not in a usable form</t>
  </si>
  <si>
    <t>flipped to standardize order. Was aOR, 2.0 (95% CI 1.0-4.0)</t>
  </si>
  <si>
    <r>
      <t>Reisen et al, 2007</t>
    </r>
    <r>
      <rPr>
        <vertAlign val="superscript"/>
        <sz val="11"/>
        <color theme="1"/>
        <rFont val="Calibri"/>
        <family val="2"/>
        <scheme val="minor"/>
      </rPr>
      <t>16</t>
    </r>
  </si>
  <si>
    <t>Convenience sampling community in NYC (advertisements in Latino gay media, flyers, and word-of-mouth)</t>
  </si>
  <si>
    <t>Adjusted: 0.53 (0.28-0.99) but among national subgroups, only significant for Colombian (higher HIV prevalence)</t>
  </si>
  <si>
    <t>Age, Income, Education, History of sex work, History of syphilis, Receptive role</t>
  </si>
  <si>
    <t>22.6%-32%</t>
  </si>
  <si>
    <t>Reports results by sex role. Among the men who were insertive, 2 of 30 circumcised men (7%) and 14 of 62 uncircumcised men (22%) were HIV-positive. Distribution (by recent acts, and by preference) collected but not reported.</t>
  </si>
  <si>
    <t>Reports results by sex role. Adjustment for STI symptoms introduces collider bias. Reports results by sex role.</t>
  </si>
  <si>
    <t>Qian, et al., 2016 (10)</t>
  </si>
  <si>
    <t>Western Pacific/Upper-middle income</t>
  </si>
  <si>
    <t>2010-2011</t>
  </si>
  <si>
    <t>Through a local community-based organization, advertisement on a website, outreach to gay-friendly venues, snowball-sampling</t>
  </si>
  <si>
    <t>46% lifetime ever</t>
  </si>
  <si>
    <t>Adjusted: aOR 0.53 (.27, 1.02); 11/79 (13.9%) vs 263/1013 (26.0%)</t>
  </si>
  <si>
    <t>age, ethnicity, education, Beijing residency, # of lifetime male partners, sexual position</t>
  </si>
  <si>
    <t>among predominantly insertive men, circ aOR = .38 (.09-1.64). Among receptive/verse, aOR .54 (.24-1.14). Overall, predominant receptive = 31% (116+241)/(290+847), insertive 42% (82+397/(290+847), verse remainder 27%</t>
  </si>
  <si>
    <t>Reports results by sex role: among mostly insertive men (aOR: 0.38; 95% CI: 0.09 to 1.64). two other adjusted models provided, one significant. R</t>
  </si>
  <si>
    <t>update</t>
  </si>
  <si>
    <t>White et al, 2019</t>
  </si>
  <si>
    <t>UK</t>
  </si>
  <si>
    <t>Europe/High income</t>
  </si>
  <si>
    <t>2012-2014</t>
  </si>
  <si>
    <t>Convenience sampling clinic: PROUD PrEP trial of MSM attending participating sexual health centres</t>
  </si>
  <si>
    <t>Prospective cohort</t>
  </si>
  <si>
    <t>Crude: IRR .6 (.2-1.6)</t>
  </si>
  <si>
    <t>IRR</t>
  </si>
  <si>
    <t>8.8 (5.4-13.4)/100 PY</t>
  </si>
  <si>
    <t>has distribution of # of ncCRAI partners but no insertive data</t>
  </si>
  <si>
    <r>
      <t>Wang et al, 2016</t>
    </r>
    <r>
      <rPr>
        <vertAlign val="superscript"/>
        <sz val="11"/>
        <color theme="1"/>
        <rFont val="Calibri"/>
        <family val="2"/>
        <scheme val="minor"/>
      </rPr>
      <t>29</t>
    </r>
    <r>
      <rPr>
        <sz val="11"/>
        <color theme="1"/>
        <rFont val="Calibri"/>
        <family val="2"/>
        <scheme val="minor"/>
      </rPr>
      <t xml:space="preserve"> </t>
    </r>
  </si>
  <si>
    <t>RDS at Chongquing CDC</t>
  </si>
  <si>
    <t>30-44% lifetime ever</t>
  </si>
  <si>
    <t>Crude: 0.60 (0.20-1.60) (p=.3)</t>
  </si>
  <si>
    <t>20% approx</t>
  </si>
  <si>
    <t>21-30% verse/bottom, rest top</t>
  </si>
  <si>
    <t>Pando, et al., 2013*(13)</t>
  </si>
  <si>
    <t>Argentina</t>
  </si>
  <si>
    <t>Americas/ Upper-middle income</t>
  </si>
  <si>
    <t>2007-2009</t>
  </si>
  <si>
    <t>RDS via website</t>
  </si>
  <si>
    <t>65% past two months (313/482)</t>
  </si>
  <si>
    <t>Crude: 7/64 (10.9%) vs 74/418 (17.8%)</t>
  </si>
  <si>
    <t>when restricted to men with no receptive role, 0% (0/33) of circ vs 15% (34/231, p = 0.2) of uncirc were HIV+; overall 14-18% reported any receptive role</t>
  </si>
  <si>
    <t>Reports results by sex role</t>
  </si>
  <si>
    <t>library update</t>
  </si>
  <si>
    <t>Yunihastuti et al, 2020</t>
  </si>
  <si>
    <t>Thailand, Bali, Indonesia, Kuala Lumpur</t>
  </si>
  <si>
    <t>Jan 2011-Nov 2012, June 2013-April 2015</t>
  </si>
  <si>
    <t>study recruiting for two cohort studies (MSM-VCT and ANSAP) conducted in Cipto Mangunkusumo Hospital Jakarta, Sanglah Hospital Bali, Thai Red Cross Anonymous Clinic Bangkok, and University of Malaya Medical Center Kuala Lumpur (for ANSAP study only). Recruitment methods not specified.</t>
  </si>
  <si>
    <t>cross-sectional</t>
  </si>
  <si>
    <t>Crude: HIV+ participants were 35.5% circumcised,HIV=negaitve 45.9%.  Translates to OR .64</t>
  </si>
  <si>
    <t>56% had RAI in past 6 months</t>
  </si>
  <si>
    <t xml:space="preserve">Prospective cohort study but HIV data is all cross-sectional from baseline. </t>
  </si>
  <si>
    <r>
      <t>Zhou et al, 2013</t>
    </r>
    <r>
      <rPr>
        <vertAlign val="superscript"/>
        <sz val="11"/>
        <color theme="1"/>
        <rFont val="Calibri"/>
        <family val="2"/>
        <scheme val="minor"/>
      </rPr>
      <t>33</t>
    </r>
    <r>
      <rPr>
        <sz val="11"/>
        <color theme="1"/>
        <rFont val="Calibri"/>
        <family val="2"/>
        <scheme val="minor"/>
      </rPr>
      <t xml:space="preserve"> </t>
    </r>
  </si>
  <si>
    <t>RDS via a STD clinic</t>
  </si>
  <si>
    <t>3-14% past 6 months</t>
  </si>
  <si>
    <t>Adjusted: 0.72 (0.32-1.63)</t>
  </si>
  <si>
    <t>age, education, age at first AI, orietnation, # male partners past 6 mo, role preference, unprotected AI past 6 mo, syphilis</t>
  </si>
  <si>
    <t>11.4%-15.6%</t>
  </si>
  <si>
    <t>past 6 months insertive only = (1+13+97+1)/(62+317+112) = 23%</t>
  </si>
  <si>
    <t>Adjustment for STI symptoms introduces collider bias</t>
  </si>
  <si>
    <r>
      <t>Lan et al, 2011</t>
    </r>
    <r>
      <rPr>
        <vertAlign val="superscript"/>
        <sz val="11"/>
        <color theme="1"/>
        <rFont val="Calibri"/>
        <family val="2"/>
        <scheme val="minor"/>
      </rPr>
      <t>38</t>
    </r>
    <r>
      <rPr>
        <sz val="11"/>
        <color theme="1"/>
        <rFont val="Calibri"/>
        <family val="2"/>
        <scheme val="minor"/>
      </rPr>
      <t xml:space="preserve"> </t>
    </r>
  </si>
  <si>
    <t xml:space="preserve">Cross-sectional </t>
  </si>
  <si>
    <t>Crude: 0.75 (0.10-5.44)</t>
  </si>
  <si>
    <t>can't find and I think is in Chinese</t>
  </si>
  <si>
    <r>
      <t>McDaid et al, 2010</t>
    </r>
    <r>
      <rPr>
        <vertAlign val="superscript"/>
        <sz val="11"/>
        <color theme="1"/>
        <rFont val="Calibri"/>
        <family val="2"/>
        <scheme val="minor"/>
      </rPr>
      <t>17</t>
    </r>
  </si>
  <si>
    <t>UK (Scotland)</t>
  </si>
  <si>
    <t>Convenience sampling community at gay venues</t>
  </si>
  <si>
    <t>Adjusted: 0.78 (0.35-1.73)</t>
  </si>
  <si>
    <t>age, nationality</t>
  </si>
  <si>
    <t>4.2%-4.6%</t>
  </si>
  <si>
    <t>yes - among exclusively insertive past 12 months, 0/27 circ vs 2/79 HIV+. Overall distribution: 20-31% always insertive, 8-11% mostly insertive, 30% equal, 16-19% mostly receptive, 3-9% always receptive</t>
  </si>
  <si>
    <t>Templeton, et al., 2009; Mao, et al., 2008 (33, 34)</t>
  </si>
  <si>
    <t>Australia</t>
  </si>
  <si>
    <t>2001-2004, followed to 2007</t>
  </si>
  <si>
    <t>Convenience sampling community: from community-based venues (HIM study)</t>
  </si>
  <si>
    <t>Adjusted: hazard ratio 0.78, 95% confidence interval (CI) 0.42–1.45,
P=0.424];  29/938 (3%) vs. 13/488 (3%)</t>
  </si>
  <si>
    <t>HR</t>
  </si>
  <si>
    <t>age and number of episodes of potentially serodiscordant unprotected anal intercourse</t>
  </si>
  <si>
    <t>.89/100PY</t>
  </si>
  <si>
    <t>among men who preferred insertive role, HR = 0.11 (0.01–0.92). Overall, 1/3 of total sample person-years were in men with preferred insertive role.</t>
  </si>
  <si>
    <t>Hiransuthikul et al, 2019</t>
  </si>
  <si>
    <t>Thailand</t>
  </si>
  <si>
    <t>South-East Asia/Upper-middle income</t>
  </si>
  <si>
    <t>Nov 2012- Nov 2013</t>
  </si>
  <si>
    <t>consecutive enrollment from four study sites in Thailand comprising of the Thai Red Cross AIDS Research Centre, Bangkok; Lampang Hospital, Lampang; Sanpasitthiprasong Hospital, Ubon Ratchathani; and Mahasarakham Hospital, Mahasarakham.</t>
  </si>
  <si>
    <t>Crude: 6/70 HIV+ circumcised (8.6%) vs 33/312 HIV- circumcised (10.6%); translates to 15.3% HIV+ among circ, 18.7% among uncirc = PR .82; p =.62</t>
  </si>
  <si>
    <t>161/385 had condomless RAI in past month</t>
  </si>
  <si>
    <t>Similar to Yunihastuti 2012 but nonoverlapping enrollment period so different sample. 89% MSM. Study was prospective cohort but the HIV data is all cross-sectional from baseline.</t>
  </si>
  <si>
    <r>
      <t>Thornton et al, 2011</t>
    </r>
    <r>
      <rPr>
        <vertAlign val="superscript"/>
        <sz val="11"/>
        <color theme="1"/>
        <rFont val="Calibri"/>
        <family val="2"/>
        <scheme val="minor"/>
      </rPr>
      <t>22</t>
    </r>
  </si>
  <si>
    <t>convenience sampling communuity (gyms) venue</t>
  </si>
  <si>
    <t>Adjusted: 0.79 (0.50-1.26)</t>
  </si>
  <si>
    <t xml:space="preserve"> age, Employed, education, UK born, Ethnic minority, In a relationship, Used recreational drugs, Used the Internet to look for sex in the last 12 month, various beliefs about HIV,
STI in the last 12 months, UAI in previous 3 months, Nonconcordant UAI in previous 3 months, Concordant UAI in previous 3 month, Sexual positioning (for UAI in the last 3 months)</t>
  </si>
  <si>
    <t>in last 3 months: 32% always/mostly insertive, 40% verse, 26% mostly/always receptive</t>
  </si>
  <si>
    <t>HIV status was self-reported. Adjustment for STI introduces collider bias.</t>
  </si>
  <si>
    <r>
      <t>Xu et al, 2013</t>
    </r>
    <r>
      <rPr>
        <vertAlign val="superscript"/>
        <sz val="11"/>
        <color theme="1"/>
        <rFont val="Calibri"/>
        <family val="2"/>
        <scheme val="minor"/>
      </rPr>
      <t>5</t>
    </r>
    <r>
      <rPr>
        <sz val="11"/>
        <color theme="1"/>
        <rFont val="Calibri"/>
        <family val="2"/>
        <scheme val="minor"/>
      </rPr>
      <t xml:space="preserve"> </t>
    </r>
  </si>
  <si>
    <t>Convenience sampling community at venues</t>
  </si>
  <si>
    <t>14% married to a woman, 43% had first sex with a woman</t>
  </si>
  <si>
    <t>Crude: .8 (.1-6)</t>
  </si>
  <si>
    <t>3.5 (1.8-6.2) /100 PY</t>
  </si>
  <si>
    <t>57% had insertive sex, time frame not given</t>
  </si>
  <si>
    <r>
      <t>Solomon et al, 2015</t>
    </r>
    <r>
      <rPr>
        <vertAlign val="superscript"/>
        <sz val="11"/>
        <color theme="1"/>
        <rFont val="Calibri"/>
        <family val="2"/>
        <scheme val="minor"/>
      </rPr>
      <t>34,35</t>
    </r>
  </si>
  <si>
    <t>2012-2013</t>
  </si>
  <si>
    <t>RDS</t>
  </si>
  <si>
    <t>75% lifetime ever; 33% married to women. Among exclusive MSM, circumcision was not associated with lower HIV prevalence; however, among MSMW, circumcision was associated with a 50% lower odds of HIV (OR=0.50; 95% CI: 0.28, 0.89; p value for interaction=0.002)</t>
  </si>
  <si>
    <t>Crude: 0.82 (0.54-1.25). Among, MSMO, no association; among MSMW, circumcision was associated with a 50% lower odds of HIV (OR=0.50; 95% CI: 0.28, 0.89; p value for interaction=0.002)</t>
  </si>
  <si>
    <t>5.3%-7.3%</t>
  </si>
  <si>
    <r>
      <t>Hladik et al, 2012</t>
    </r>
    <r>
      <rPr>
        <vertAlign val="superscript"/>
        <sz val="11"/>
        <color theme="1"/>
        <rFont val="Calibri"/>
        <family val="2"/>
        <scheme val="minor"/>
      </rPr>
      <t>37</t>
    </r>
    <r>
      <rPr>
        <sz val="11"/>
        <color theme="1"/>
        <rFont val="Calibri"/>
        <family val="2"/>
        <scheme val="minor"/>
      </rPr>
      <t xml:space="preserve"> </t>
    </r>
  </si>
  <si>
    <t>Uganda</t>
  </si>
  <si>
    <t>RDS (Crane study)</t>
  </si>
  <si>
    <t>78% lifetime ever, 16% living with a female sex partner</t>
  </si>
  <si>
    <t>Crude: 0.84 (0.35-2.01)</t>
  </si>
  <si>
    <t>13.7% (7.9%–20.1%)</t>
  </si>
  <si>
    <t xml:space="preserve">41% mostly insertive, 24% verse, 24% mostly receptive </t>
  </si>
  <si>
    <r>
      <t>Sanders et al, 2013</t>
    </r>
    <r>
      <rPr>
        <vertAlign val="superscript"/>
        <sz val="11"/>
        <color theme="1"/>
        <rFont val="Calibri"/>
        <family val="2"/>
        <scheme val="minor"/>
      </rPr>
      <t>9</t>
    </r>
    <r>
      <rPr>
        <sz val="11"/>
        <color theme="1"/>
        <rFont val="Calibri"/>
        <family val="2"/>
        <scheme val="minor"/>
      </rPr>
      <t xml:space="preserve"> </t>
    </r>
  </si>
  <si>
    <t>Kenya</t>
  </si>
  <si>
    <t>Africa/Lower-middle income</t>
  </si>
  <si>
    <t>2005-2008</t>
  </si>
  <si>
    <t>Convenience sampling mixed - from walk-in centers and at social venues and through mobilizer networks</t>
  </si>
  <si>
    <t>Prospective cohort (72 months)</t>
  </si>
  <si>
    <t>83% lifetime ever</t>
  </si>
  <si>
    <t>Crude: .9 (.3-2.8)</t>
  </si>
  <si>
    <t>5.8 (95% CI: 4.2–7.9) per 100 py among MSMW and 35.2 (95% CI: 23.8–52.1) per 100 py among MSME (p&lt;0.001)</t>
  </si>
  <si>
    <t>in past 3 months, 72% insertive, 66% receptive</t>
  </si>
  <si>
    <t>Crosby, et al., 2016*</t>
  </si>
  <si>
    <t>Convenience sampling clinic: from a HIV/STD clinic</t>
  </si>
  <si>
    <t>Crude: 76/279 (28.1%) vs 30/105 (30%)</t>
  </si>
  <si>
    <r>
      <t>Koblin et al, 2013</t>
    </r>
    <r>
      <rPr>
        <vertAlign val="superscript"/>
        <sz val="11"/>
        <color theme="1"/>
        <rFont val="Calibri"/>
        <family val="2"/>
        <scheme val="minor"/>
      </rPr>
      <t>7</t>
    </r>
    <r>
      <rPr>
        <sz val="11"/>
        <color theme="1"/>
        <rFont val="Calibri"/>
        <family val="2"/>
        <scheme val="minor"/>
      </rPr>
      <t xml:space="preserve"> </t>
    </r>
  </si>
  <si>
    <t>2009-2010</t>
  </si>
  <si>
    <t>Convenience sampling community of black MSM at gay community and via sex networkers in 6 US cities; part of the HPTN061</t>
  </si>
  <si>
    <t>Prospective cohort (12 months)</t>
  </si>
  <si>
    <t>46% past 6 months</t>
  </si>
  <si>
    <t>Crude: 0.95 (0.39-2.70)</t>
  </si>
  <si>
    <t>3/100 PY</t>
  </si>
  <si>
    <t>yes but too stratified by partner status, and data only in person-years</t>
  </si>
  <si>
    <r>
      <t>Gust et al, 2010</t>
    </r>
    <r>
      <rPr>
        <vertAlign val="superscript"/>
        <sz val="11"/>
        <color theme="1"/>
        <rFont val="Calibri"/>
        <family val="2"/>
        <scheme val="minor"/>
      </rPr>
      <t>4</t>
    </r>
    <r>
      <rPr>
        <sz val="11"/>
        <color theme="1"/>
        <rFont val="Calibri"/>
        <family val="2"/>
        <scheme val="minor"/>
      </rPr>
      <t xml:space="preserve"> </t>
    </r>
  </si>
  <si>
    <t>US, Canada, Netherlands</t>
  </si>
  <si>
    <t>Americas &amp; Europe/High income</t>
  </si>
  <si>
    <t>1998-1999</t>
  </si>
  <si>
    <t>not specified. Part of a RCT for HIV vaccine</t>
  </si>
  <si>
    <t>Prospective cohort (36 months)</t>
  </si>
  <si>
    <t>0%?  not reported bc too few participants reported sex with women</t>
  </si>
  <si>
    <t>Adjusted: .96 (.56-1.64) , p = .87</t>
  </si>
  <si>
    <t>age, race, US region or internatinoal, educdation, treatment arm, STIs, amyl nitrites, other drugs, # male partners, # times RAI with HIV+ and unknown partners</t>
  </si>
  <si>
    <t>2.6/100 PY</t>
  </si>
  <si>
    <t>yes but too stratified - at least 20% had some insertive role, at least 20% some receptive role, but could be much more.</t>
  </si>
  <si>
    <t>Adjustment for STIs introduced collider bias but unadjusted not provided though stated no association. Also, an insertive model done, also no association.  Fliped to standardize order: was  adjusted: 1.04 (.61-1.8)</t>
  </si>
  <si>
    <r>
      <t>Griensven (van) et al, 2013</t>
    </r>
    <r>
      <rPr>
        <vertAlign val="superscript"/>
        <sz val="11"/>
        <color theme="1"/>
        <rFont val="Calibri"/>
        <family val="2"/>
        <scheme val="minor"/>
      </rPr>
      <t>12</t>
    </r>
    <r>
      <rPr>
        <sz val="11"/>
        <color theme="1"/>
        <rFont val="Calibri"/>
        <family val="2"/>
        <scheme val="minor"/>
      </rPr>
      <t xml:space="preserve"> </t>
    </r>
  </si>
  <si>
    <t>2006-2010</t>
  </si>
  <si>
    <t>convenience sampling mixed - from HIV testing services, entertainment venues (bars, discos, sauna’s), the Internet andword ofmouth</t>
  </si>
  <si>
    <t>Cross-sectional (from cohort)</t>
  </si>
  <si>
    <t>9% past 4 months before baseline</t>
  </si>
  <si>
    <t>Crude HR .97 (.49 -1.2), not significant in adjusted analyis</t>
  </si>
  <si>
    <t>condom use w male partners, sex role, group sex</t>
  </si>
  <si>
    <t>5.9/100 PY</t>
  </si>
  <si>
    <t>At baseline, receptive or both receptive and insertive anal intercourse was reported by 64.0%</t>
  </si>
  <si>
    <t>flipped to standardize order: crude HR 1.03 (.82-2.06)</t>
  </si>
  <si>
    <t>BBS</t>
  </si>
  <si>
    <t>Cote d'Ivoire BBS, 2020</t>
  </si>
  <si>
    <t>Cote d'Ivoire</t>
  </si>
  <si>
    <t>RDS presumably (BBS)</t>
  </si>
  <si>
    <t>79% 15-24, 21% 25+</t>
  </si>
  <si>
    <t>65% in past 6 months</t>
  </si>
  <si>
    <t>Crude: OR not given but HIV prevalence 6.5% circumcised, 6.4% all respondents combined</t>
  </si>
  <si>
    <t xml:space="preserve"> 6.4% (5.2 – 7.5)</t>
  </si>
  <si>
    <t>70% insertive, 25% receptive, 5% both</t>
  </si>
  <si>
    <r>
      <t>Sullivan et al, 2015</t>
    </r>
    <r>
      <rPr>
        <vertAlign val="superscript"/>
        <sz val="11"/>
        <color theme="1"/>
        <rFont val="Calibri"/>
        <family val="2"/>
        <scheme val="minor"/>
      </rPr>
      <t>10</t>
    </r>
    <r>
      <rPr>
        <sz val="11"/>
        <color theme="1"/>
        <rFont val="Calibri"/>
        <family val="2"/>
        <scheme val="minor"/>
      </rPr>
      <t xml:space="preserve"> </t>
    </r>
  </si>
  <si>
    <t>2010-2012</t>
  </si>
  <si>
    <t>Mixed - Venue-time-space sampling and Facebook</t>
  </si>
  <si>
    <t>Prospective cohort (24 months)</t>
  </si>
  <si>
    <t>Crude: 1.00 (0.31-5.15)</t>
  </si>
  <si>
    <t>black MSM 6.5/100 PY (4.2-9.7), white MSM 1.7/100 PY (0.7-3.3)</t>
  </si>
  <si>
    <t>effect value used in meta-analysis was wrong</t>
  </si>
  <si>
    <t>Jozkowski, et al., 2010 (23)</t>
  </si>
  <si>
    <t>Convenience sampling community via email recruitment from all men on a sex/social networking site membership list</t>
  </si>
  <si>
    <t>39ish (abt 50% 39 or under)</t>
  </si>
  <si>
    <t>Adjusted: expB = .959, Wald stat .640, 3012/21312 (14.3%) vs  543/3847 (14.3%)</t>
  </si>
  <si>
    <t>age, race, education, relationship status</t>
  </si>
  <si>
    <t>collected but not provided in a useful way</t>
  </si>
  <si>
    <t>HIV status self-reported</t>
  </si>
  <si>
    <t>Mor, et al., 2007 (42)</t>
  </si>
  <si>
    <t>1996-2005</t>
  </si>
  <si>
    <t>Electronic medical records review among male patients visiting the San Francisco municipal STD clinic</t>
  </si>
  <si>
    <t>not calculable</t>
  </si>
  <si>
    <t>Crude: 8942/12 577 (71%) vs 5960/8255 (72%), p = .52</t>
  </si>
  <si>
    <t>PR</t>
  </si>
  <si>
    <t>HIV prevalence is among only the men identifying as gay/bisexual (not heterosexual) in the sample</t>
  </si>
  <si>
    <t>Zeng, et al., 2014* (12)</t>
  </si>
  <si>
    <t>Snowball stratified sampling with seed individuals chosen by a gay men's CSO</t>
  </si>
  <si>
    <t>17% past 6 months</t>
  </si>
  <si>
    <t>Crude: 9/66 (13.6%) vs 67/504 (13.3%)</t>
  </si>
  <si>
    <t>42% had unprotected RAI. . 15.8% HIV prevalence among circ vs 9.6% among uncirc when restricted to exclusive/predominant insertive men (i.e., circ harmful). p=0.237</t>
  </si>
  <si>
    <t>Reports results by sex role. 15.8% HIV prevalence among circ vs 9.6% among uncirc when restricted to exclusive/predominant insertive men (i.e., circ harmful). p=0.237</t>
  </si>
  <si>
    <r>
      <t>Doerner et al, 2013</t>
    </r>
    <r>
      <rPr>
        <vertAlign val="superscript"/>
        <sz val="11"/>
        <color theme="1"/>
        <rFont val="Calibri"/>
        <family val="2"/>
        <scheme val="minor"/>
      </rPr>
      <t>32</t>
    </r>
    <r>
      <rPr>
        <sz val="11"/>
        <color theme="1"/>
        <rFont val="Calibri"/>
        <family val="2"/>
        <scheme val="minor"/>
      </rPr>
      <t xml:space="preserve"> </t>
    </r>
  </si>
  <si>
    <t xml:space="preserve">2007-2008 </t>
  </si>
  <si>
    <t>Convenience sampling mixed via website and venues (e.g., sexual health clinics, bars, clubs and others)</t>
  </si>
  <si>
    <t>Crude: 1.03 (0.59-1.91)</t>
  </si>
  <si>
    <t xml:space="preserve">minimal risk difference by MC status even among the 400 MSM who engaged exclusively in insertive anal sex (adjusted OR, 0.84; 95 % CI, 0.25, 2.81). </t>
  </si>
  <si>
    <t>Jameson, et al., 2010 (38)</t>
  </si>
  <si>
    <t>2001-2006</t>
  </si>
  <si>
    <t>Convenience sampling clinic: STD clinics</t>
  </si>
  <si>
    <t>Prospective cohort?</t>
  </si>
  <si>
    <t>76% &gt;25</t>
  </si>
  <si>
    <t xml:space="preserve">Adjusted:  aOR 1.1 (1.0-1.2) for ever HIV; 1.1(.7-1.8) for new HIV 
</t>
  </si>
  <si>
    <t>age, race/ethnicity</t>
  </si>
  <si>
    <t>in total 24% insertive, 64% verse, 12% receptive. Give stratified ORs for receptive only, insertive only, and mixed; none suggsest protection, none significant. For insertive, uncirc vs circ .88 (.46-1.7) for ever HIV; circ vs uncirc (so flipped) = 1.14 (.59-2.17)</t>
  </si>
  <si>
    <r>
      <t>Millett et al, 2007</t>
    </r>
    <r>
      <rPr>
        <vertAlign val="superscript"/>
        <sz val="11"/>
        <color theme="1"/>
        <rFont val="Calibri"/>
        <family val="2"/>
        <scheme val="minor"/>
      </rPr>
      <t>15</t>
    </r>
    <r>
      <rPr>
        <sz val="11"/>
        <color theme="1"/>
        <rFont val="Calibri"/>
        <family val="2"/>
        <scheme val="minor"/>
      </rPr>
      <t xml:space="preserve"> </t>
    </r>
  </si>
  <si>
    <t>2005-2006</t>
  </si>
  <si>
    <t>RDS in NYC, Philadelphia and LA of Black and Latino MSM</t>
  </si>
  <si>
    <t>Black :43.1; Latino: 33.1</t>
  </si>
  <si>
    <t>0ish? collected but not reported; few Latino men reported any sex with women</t>
  </si>
  <si>
    <t>Adjusted: Latino: 1.10 (0.73-1.66); Black: 1.23 (0.87-1.74)</t>
  </si>
  <si>
    <t>age, education, income, sexual orientation, site, country of birth, recent UAI, sex role, past STI diagnosis</t>
  </si>
  <si>
    <t>yes - 20-25% played any unprotected insertive role in past 3 months; 8-15% any unprotected receptive role</t>
  </si>
  <si>
    <t>Adjustment for STI symptoms introduces collider bias.</t>
  </si>
  <si>
    <r>
      <t>Oster et al, 2011</t>
    </r>
    <r>
      <rPr>
        <vertAlign val="superscript"/>
        <sz val="11"/>
        <color theme="1"/>
        <rFont val="Calibri"/>
        <family val="2"/>
        <scheme val="minor"/>
      </rPr>
      <t>21</t>
    </r>
    <r>
      <rPr>
        <sz val="11"/>
        <color theme="1"/>
        <rFont val="Calibri"/>
        <family val="2"/>
        <scheme val="minor"/>
      </rPr>
      <t xml:space="preserve"> </t>
    </r>
  </si>
  <si>
    <t>Venue-based, time-space sampling in 21 US metropolitan statistical areas. Venues were public or private locations attended by MSM for purposes other than receiving medical,
mental health, social, or HIV/STD diagnostic testing or prevention services. In addition, eligible venues had to be logistically feasible and reasonably safe. Typical NHBS-MSM venues included bars, dance clubs, retail
businesses, cafes and restaurants, health clubs, social and religious organizations, adult bookstores and bathhouses, street locations, parks, beaches, and special events (e.g., Gay Pride).</t>
  </si>
  <si>
    <t>Adjusted: 1.20 (0.90-1.50)</t>
  </si>
  <si>
    <t>race, age, education, income, IVDU, number of UAS partners, past testing history, incarceration, last male partner HIV status, age gap, concurrency, partner risk, exchange partner, site (city)</t>
  </si>
  <si>
    <t>27% black, 16% white</t>
  </si>
  <si>
    <t>Reid, et al, 2001</t>
  </si>
  <si>
    <t>Convenience sampling community via gay-focused event, booklets, and website</t>
  </si>
  <si>
    <t>5-15% past 12 months</t>
  </si>
  <si>
    <t>Crude: 188/3089 (6%) vs 538/762 (5%)</t>
  </si>
  <si>
    <t>In past year, 42% (.77*735+.4*12987)/(735+12987) = RAI, 41% (.62*735+.4**12987)/(735+12987) = IAI</t>
  </si>
  <si>
    <t>HIV status was self-reported</t>
  </si>
  <si>
    <r>
      <t>Xu et al, 2013</t>
    </r>
    <r>
      <rPr>
        <vertAlign val="superscript"/>
        <sz val="11"/>
        <color theme="1"/>
        <rFont val="Calibri"/>
        <family val="2"/>
        <scheme val="minor"/>
      </rPr>
      <t>14</t>
    </r>
    <r>
      <rPr>
        <sz val="11"/>
        <color theme="1"/>
        <rFont val="Calibri"/>
        <family val="2"/>
        <scheme val="minor"/>
      </rPr>
      <t xml:space="preserve"> </t>
    </r>
  </si>
  <si>
    <t>2011-2012</t>
  </si>
  <si>
    <t>RDS and "non-probability" recruited from Yunnan Rainbow Sky, a community based organisation, in Kunming, Yunnan Province</t>
  </si>
  <si>
    <t>Case-control</t>
  </si>
  <si>
    <t>16% married</t>
  </si>
  <si>
    <t>Crude: 1.25 (0.28-4.30)</t>
  </si>
  <si>
    <t>20% but intentionally recruited as cases and controls</t>
  </si>
  <si>
    <t>33% insertive, 31% receptive, 35% both</t>
  </si>
  <si>
    <t>Buchbinder et al 2008; Barnabas et al 2011, Duer et all 2012; Koblin et al, 2012; Barnabas et al 2001</t>
  </si>
  <si>
    <t xml:space="preserve">Australia, Brazil, Canada, DR, Haiti, Jamaica, Peru, US, </t>
  </si>
  <si>
    <t>North America, Caribbean, South America, Australia / Mixed</t>
  </si>
  <si>
    <t>2004-2007</t>
  </si>
  <si>
    <t>not specified. Double-blind randomized selection (STEP study) HVTN 502 and 504 followup (facilitating vax) (but how recruited?)</t>
  </si>
  <si>
    <t>prospective cohort (48 months)</t>
  </si>
  <si>
    <t>30-35% by group past 6 months</t>
  </si>
  <si>
    <t xml:space="preserve">Adjusted. among placebo, chose Koblin: aHR 1.77 (.69, 4.54).  THere is also Barnabas aHR 2.5 (0.7–8.7), p= 0.150 (Barnabas); elsewhere adjusted: 1.77 (.69. 4.454) but not confined to placebo group; 52/999 (5%) vs 28/788 (4%). Used Koblin bc Duerr seems to be only vaccine recipients so not clean data, Buchbinder provides only 18 months followup and no adujsted analyses, Barnabas adjusts for HSV causing collider bias. </t>
  </si>
  <si>
    <t>region, Ad5 titer, Age, 20+ mal sex aprtners, URAS and/or UIAS with positive/unknown partners, poppers, speed</t>
  </si>
  <si>
    <t>PY 3.6/100</t>
  </si>
  <si>
    <t>not really. 60% had unprotected insertive and 49% unprotected receptive in past 6 months.</t>
  </si>
  <si>
    <r>
      <t>Xu et al, 2016</t>
    </r>
    <r>
      <rPr>
        <vertAlign val="superscript"/>
        <sz val="11"/>
        <color theme="1"/>
        <rFont val="Calibri"/>
        <family val="2"/>
        <scheme val="minor"/>
      </rPr>
      <t>24</t>
    </r>
  </si>
  <si>
    <t>Convenience sampling community: at cruising areas, and (time-space?) from service points</t>
  </si>
  <si>
    <t>19% last 6 months</t>
  </si>
  <si>
    <t>Adjusted: 2.00 (1.30-3.10) for RECENT (not all) HIV infection; crude similar</t>
  </si>
  <si>
    <t xml:space="preserve">age (continuous), study site (Shanghai, Nanjing, Changsha, Zhengzhou, Ji’nan, Shenyang and Kunming), residence (local/migrants), education (illiterate/attended primary school, junior high school, senior high school or equal/college or above) and marital status </t>
  </si>
  <si>
    <t>past 6 months: 71% insertive or both, 30% receptive</t>
  </si>
  <si>
    <t>not sure about including this one - is recent infection vs no infection an appropriate comparison</t>
  </si>
  <si>
    <r>
      <t>Clatts et al, 2012</t>
    </r>
    <r>
      <rPr>
        <vertAlign val="superscript"/>
        <sz val="11"/>
        <color theme="1"/>
        <rFont val="Calibri"/>
        <family val="2"/>
        <scheme val="minor"/>
      </rPr>
      <t>27</t>
    </r>
    <r>
      <rPr>
        <sz val="11"/>
        <color theme="1"/>
        <rFont val="Calibri"/>
        <family val="2"/>
        <scheme val="minor"/>
      </rPr>
      <t xml:space="preserve"> -requested</t>
    </r>
  </si>
  <si>
    <t>convenience sampling clinic: venue-based randomly sampled subjects from San Juan STI/HIV screening/treatment clinic waiting room</t>
  </si>
  <si>
    <t>47.5% lifetime ever</t>
  </si>
  <si>
    <t>Crude: 2.06 (0.96-4.4)</t>
  </si>
  <si>
    <t>only has values for extremes of frequency</t>
  </si>
  <si>
    <t>recalculated OR - the Yuan values were slightly off</t>
  </si>
  <si>
    <t>Namibia BBS, 2014</t>
  </si>
  <si>
    <t>Namibia</t>
  </si>
  <si>
    <t>most 20-24, about 25% &gt;30</t>
  </si>
  <si>
    <t>80ish% in past 12 months</t>
  </si>
  <si>
    <t>Crude: sig lower prev w MC in 2 districts, sig higher in 1, nonsig lower in 1</t>
  </si>
  <si>
    <t>N/A</t>
  </si>
  <si>
    <t>7.1%-21%</t>
  </si>
  <si>
    <r>
      <t>Sánchez et al, 2011</t>
    </r>
    <r>
      <rPr>
        <vertAlign val="superscript"/>
        <sz val="11"/>
        <color theme="1"/>
        <rFont val="Calibri"/>
        <family val="2"/>
        <scheme val="minor"/>
      </rPr>
      <t>6</t>
    </r>
    <r>
      <rPr>
        <sz val="11"/>
        <color theme="1"/>
        <rFont val="Calibri"/>
        <family val="2"/>
        <scheme val="minor"/>
      </rPr>
      <t xml:space="preserve"> </t>
    </r>
  </si>
  <si>
    <t>US (25%) and Peru (75%)</t>
  </si>
  <si>
    <t xml:space="preserve">Mixed/Mixed </t>
  </si>
  <si>
    <t>Convenience sampling mixed. Part of a RCT for HSV-2 suppression for HIV prevention (HPTN039) in which all men were HSV+. recruited from voluntary counselling and testing, sexually transmitted infection (STI), family planning, and well-baby clinics, and through referrals from community-based organisations, printed media, radio, and community outreach.</t>
  </si>
  <si>
    <t xml:space="preserve">Prospective cohort (18 months)  </t>
  </si>
  <si>
    <t>Adjusted: not significant (# not reported) in full population.  Restricted to 80% insertive, 0.83 (95% CI 0.30–2.32); exclusively insertive 0.65 (95% CI 0.19–2.27). Crude: 0.80 (0.44-1.37)</t>
  </si>
  <si>
    <t>RR</t>
  </si>
  <si>
    <t>age, education, genital ulcer disease during follow-up, alcohol or drug use with sex, giving or receiving drugs money and/or gifts for sex, total number of sex acts, total number of described partners and having sex with a known HIV positive individual and were stratified by study site.</t>
  </si>
  <si>
    <t>3.2/100 PY</t>
  </si>
  <si>
    <t xml:space="preserve">yes but too stratified/overlapping to get overall distribution.  among men 60% insertive acts with recnt partners, RR .31 (.06-1.51).All participants HSV+. </t>
  </si>
  <si>
    <t xml:space="preserve">Reports results by sex role: among men 60% insertive acts with recnt partners, RR .31 (.06-1.51).All participants HSV+. Does not provide results stratified by country unfortunately. </t>
  </si>
  <si>
    <t>Meta: Yuan, Zheng, both, update, BBS</t>
  </si>
  <si>
    <t>sloppy numerical effect measure</t>
  </si>
  <si>
    <t>collapsed effect measure</t>
  </si>
  <si>
    <t>collapsed prevalence or incidence</t>
  </si>
  <si>
    <t>prevalence or incidence category</t>
  </si>
  <si>
    <t>sex role info?</t>
  </si>
  <si>
    <t>collapsed sex role: percent ever receptive in chosen timeframe (average if multiple groups)</t>
  </si>
  <si>
    <t>Rwanda BBS, 2015</t>
  </si>
  <si>
    <t>Rwanda</t>
  </si>
  <si>
    <t>52% 20-24, 24% 25-29</t>
  </si>
  <si>
    <t>53% lifetime ever</t>
  </si>
  <si>
    <t>Crude: PR .36: 2% (7/324) HIV prevalence among circ vs 5.6% (10/(276) among uncirc but not signif</t>
  </si>
  <si>
    <t xml:space="preserve"> 4% (1.4 -6.6%)</t>
  </si>
  <si>
    <t>past 12 months, 64% top, 28% bottom, 5% verse</t>
  </si>
  <si>
    <t>calculated results from data in report</t>
  </si>
  <si>
    <t>Zimbabwe BBS, 2020</t>
  </si>
  <si>
    <t>Zimbabwe</t>
  </si>
  <si>
    <t>2018-2019</t>
  </si>
  <si>
    <t>26ish</t>
  </si>
  <si>
    <t>65-71% lifetime ever; 45%ish% any in past 6 months</t>
  </si>
  <si>
    <t>Crude: Harare: .5 (.2-1.4); Bulawayo: .4 (.2-.7);  lower prev with MC but not tested for signif; 31.5% HIV- circumcised v. 20.8% HIV+ circ in Harare, 47.5% HIV- circ v. 25.1%HIV+ circ in Bulawayo</t>
  </si>
  <si>
    <t>17.1%-23.2%</t>
  </si>
  <si>
    <t>not really. 16% had unprotected RAI in past 6 months</t>
  </si>
  <si>
    <t>I calculated from %s given, but no values work out to whole numbers of participants so low confidence</t>
  </si>
  <si>
    <t>Botswana BBS, 2013</t>
  </si>
  <si>
    <t>Botswana</t>
  </si>
  <si>
    <t>Africa/Middle income</t>
  </si>
  <si>
    <t>mean 1-2 in past 6 months</t>
  </si>
  <si>
    <t xml:space="preserve">Crude: unspecified direction/value, not significant </t>
  </si>
  <si>
    <t>13.1% unweighted, 9.2% weighted</t>
  </si>
  <si>
    <t>past 6 months - only insertive 37.5%, both receptive and insertive 34.8%</t>
  </si>
  <si>
    <t>Namibia BBS, 2020</t>
  </si>
  <si>
    <t>Adjusted: aOR 0.15 (0.05-0.39) in Walvis Bay/Swapokmund, not signif/not given in Windhoek</t>
  </si>
  <si>
    <t>age, any female partner; others not specified</t>
  </si>
  <si>
    <t>8.4%-9.7%</t>
  </si>
  <si>
    <t>Sandfort et al, 2021</t>
  </si>
  <si>
    <t>Kenya, Malawi, South Africa</t>
  </si>
  <si>
    <t>Africa/ low-income and upper-middle income</t>
  </si>
  <si>
    <t>2015-2017</t>
  </si>
  <si>
    <t>Mixed. HPTN 075 RCT participants recruited by different sites with different approaches: (a) peer outreach: MSM were hired and trained as peer outreach workers; (b) participant referral: eligible participants were asked to encourage their
friends to participate in the study (this activity was not incentivized); (c) informational sessions about the study, including presentations in gay-friendly places; (d) key informant referral; and (e) indirect recruitment: distribution of announcements via actual and virtual gay venues and events.</t>
  </si>
  <si>
    <t>67% 18-24, 33% 25-44</t>
  </si>
  <si>
    <t>61% lifetime ever</t>
  </si>
  <si>
    <t xml:space="preserve">Crude: HR 0.6 (0.2, 1.5)  </t>
  </si>
  <si>
    <t>incidence 6.9 (4.3-10.6)/ 100PY</t>
  </si>
  <si>
    <t>PY 6.9/100</t>
  </si>
  <si>
    <t>at baseline, in prior 3 months, participants had equal and low numbers of CRAI and CIAI partners (aggregate, not individual-level)</t>
  </si>
  <si>
    <t>update, BBS</t>
  </si>
  <si>
    <t>Rwema, 2020 (from Rwanda BBS, 2019)</t>
  </si>
  <si>
    <t>37% past 12 months</t>
  </si>
  <si>
    <t>Adjusted: aPR: 0.52 (95% CI: 0.28 to 0.9)</t>
  </si>
  <si>
    <t>age, district, education, ST symptom history, condom use and access, partner number, stigma</t>
  </si>
  <si>
    <t>10.1% (6.3% to 12.1%)</t>
  </si>
  <si>
    <t>adjustment for STI history may introduce collider bias</t>
  </si>
  <si>
    <t>Banze et al, 2024</t>
  </si>
  <si>
    <t>2011, 2020-2021</t>
  </si>
  <si>
    <t>Cross-sectional (serial)</t>
  </si>
  <si>
    <t>varied between BBSs</t>
  </si>
  <si>
    <t>no info really - married category includes living in union which could be with a man</t>
  </si>
  <si>
    <t xml:space="preserve">Adjusted: 0.4 (95% CI 0.3-0.6) </t>
  </si>
  <si>
    <t>age, marital status, work, sexual sexual orientation, male partner number, SNU, sexual debut age, transactional sex, recent STI, tesing history, lubrication</t>
  </si>
  <si>
    <t>7.1%-14.9%</t>
  </si>
  <si>
    <t>no - collected but not reported</t>
  </si>
  <si>
    <t>Rangoanana, 2022</t>
  </si>
  <si>
    <t>Lesotho</t>
  </si>
  <si>
    <t>Africa/low income</t>
  </si>
  <si>
    <t>(full data not abstracted)</t>
  </si>
  <si>
    <t>Sinayobye, 2018</t>
  </si>
  <si>
    <t>Africa</t>
  </si>
  <si>
    <t>s</t>
  </si>
  <si>
    <t>adjusted/crude OR or %s HIV+ circ/uncirc</t>
  </si>
  <si>
    <t>Bartholow, et al., 2006 (35)</t>
  </si>
  <si>
    <t>Americas, European / high income</t>
  </si>
  <si>
    <t>Part of a RCT</t>
  </si>
  <si>
    <t>prospective cohort?</t>
  </si>
  <si>
    <t>315/4381 (7%) vs 47/709 (7%)</t>
  </si>
  <si>
    <t>does not report MC but Gust 2010 uses same dataset and does</t>
  </si>
  <si>
    <t>Begley, et al, 2008 (36)</t>
  </si>
  <si>
    <t>Convenience sampling via gay pride events</t>
  </si>
  <si>
    <t>81/646 (13%) vs 19/126 (15%)</t>
  </si>
  <si>
    <t>excluded all HIV+ potential respondents and I don't find Zhang's outcome numbers anywhere. Also, HIV status was self-reported and "most recent".</t>
  </si>
  <si>
    <t>Lai, et al., 2004 (ABS) (28)</t>
  </si>
  <si>
    <t>Western Pacific/ High income</t>
  </si>
  <si>
    <t>5/154 (3%) vs 28/402 (7%)</t>
  </si>
  <si>
    <t>data in this one appears to be included in data from Chen et al 2001</t>
  </si>
  <si>
    <t>Cohort</t>
  </si>
  <si>
    <t>Selection</t>
  </si>
  <si>
    <t>Comparability</t>
  </si>
  <si>
    <t>Outcome</t>
  </si>
  <si>
    <t>selection</t>
  </si>
  <si>
    <t>comparability</t>
  </si>
  <si>
    <t>outcome</t>
  </si>
  <si>
    <t>final score</t>
  </si>
  <si>
    <t>sample representativeness</t>
  </si>
  <si>
    <t>Sample size</t>
  </si>
  <si>
    <t>non-respondents comparability</t>
  </si>
  <si>
    <t>ascertainment of exposure</t>
  </si>
  <si>
    <t>subjects comparable</t>
  </si>
  <si>
    <t>outcome assessment</t>
  </si>
  <si>
    <t>statistical test</t>
  </si>
  <si>
    <t>notes</t>
  </si>
  <si>
    <t>representativeness</t>
  </si>
  <si>
    <t>selection of nonexposed</t>
  </si>
  <si>
    <t>exposure ascertainment</t>
  </si>
  <si>
    <t>outcome not present at start</t>
  </si>
  <si>
    <t>cohorts comparable</t>
  </si>
  <si>
    <t>long enough followup</t>
  </si>
  <si>
    <t>followup completeness</t>
  </si>
  <si>
    <t>genital exam done; presuming this was how circ status determined. Circumcision was not a focus of the study</t>
  </si>
  <si>
    <t xml:space="preserve">Circumcision was not a focus </t>
  </si>
  <si>
    <t xml:space="preserve">circumcision was a minor focus </t>
  </si>
  <si>
    <t xml:space="preserve">circumcision was not a focus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</si>
</sst>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11"/>
      <color rgb="FFFF0000"/>
      <name val="Calibri"/>
      <family val="2"/>
      <scheme val="minor"/>
    </font>
    <font>
      <sz val="11.5"/>
      <color rgb="FF3F3F3F"/>
      <name val="Calibri"/>
      <family val="2"/>
      <scheme val="minor"/>
    </font>
    <font>
      <vertAlign val="superscript"/>
      <sz val="11"/>
      <color theme="1"/>
      <name val="Calibri"/>
      <family val="2"/>
      <scheme val="minor"/>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5"/>
        <bgColor indexed="64"/>
      </patternFill>
    </fill>
  </fills>
  <borders count="21">
    <border>
      <left/>
      <right/>
      <top/>
      <bottom/>
      <diagonal/>
    </border>
    <border>
      <left style="hair">
        <color auto="1"/>
      </left>
      <right style="hair">
        <color auto="1"/>
      </right>
      <top style="hair">
        <color auto="1"/>
      </top>
      <bottom style="hair">
        <color auto="1"/>
      </bottom>
      <diagonal/>
    </border>
    <border>
      <left style="medium">
        <color auto="1"/>
      </left>
      <right style="medium">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auto="1"/>
      </left>
      <right style="hair">
        <color auto="1"/>
      </right>
      <top style="hair">
        <color auto="1"/>
      </top>
      <bottom style="hair">
        <color auto="1"/>
      </bottom>
      <diagonal/>
    </border>
    <border>
      <left/>
      <right/>
      <top style="hair">
        <color auto="1"/>
      </top>
      <bottom style="hair">
        <color auto="1"/>
      </bottom>
      <diagonal/>
    </border>
    <border>
      <left style="medium">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auto="1"/>
      </left>
      <right/>
      <top/>
      <bottom/>
      <diagonal/>
    </border>
    <border>
      <left style="thin">
        <color auto="1"/>
      </left>
      <right style="hair">
        <color auto="1"/>
      </right>
      <top style="hair">
        <color auto="1"/>
      </top>
      <bottom style="hair">
        <color auto="1"/>
      </bottom>
      <diagonal/>
    </border>
    <border>
      <left style="hair">
        <color auto="1"/>
      </left>
      <right style="hair">
        <color auto="1"/>
      </right>
      <top/>
      <bottom/>
      <diagonal/>
    </border>
    <border>
      <left/>
      <right style="thin">
        <color auto="1"/>
      </right>
      <top/>
      <bottom/>
      <diagonal/>
    </border>
    <border>
      <left style="thin">
        <color auto="1"/>
      </left>
      <right style="thin">
        <color auto="1"/>
      </right>
      <top/>
      <bottom/>
      <diagonal/>
    </border>
    <border>
      <left/>
      <right/>
      <top style="thin">
        <color auto="1"/>
      </top>
      <bottom style="thin">
        <color auto="1"/>
      </bottom>
      <diagonal/>
    </border>
    <border>
      <left style="thin">
        <color auto="1"/>
      </left>
      <right style="hair">
        <color auto="1"/>
      </right>
      <top/>
      <bottom style="hair">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03">
    <xf numFmtId="0" fontId="0" fillId="0" borderId="0" xfId="0"/>
    <xf numFmtId="0" fontId="1" fillId="0" borderId="0" xfId="0" applyFont="1" applyAlignment="1">
      <alignment horizontal="center" wrapText="1"/>
    </xf>
    <xf numFmtId="0" fontId="1" fillId="0" borderId="0" xfId="0" applyFont="1" applyBorder="1" applyAlignment="1">
      <alignment horizontal="center"/>
    </xf>
    <xf numFmtId="0" fontId="0" fillId="0" borderId="1" xfId="0" applyBorder="1"/>
    <xf numFmtId="0" fontId="0" fillId="2" borderId="1" xfId="0" applyFill="1" applyBorder="1"/>
    <xf numFmtId="0" fontId="1" fillId="2" borderId="0" xfId="0" applyFont="1" applyFill="1" applyAlignment="1">
      <alignment horizontal="center" wrapText="1"/>
    </xf>
    <xf numFmtId="0" fontId="1" fillId="2" borderId="0" xfId="0" applyFont="1" applyFill="1" applyAlignment="1">
      <alignment horizontal="center"/>
    </xf>
    <xf numFmtId="0" fontId="0" fillId="3" borderId="0" xfId="0" applyFill="1"/>
    <xf numFmtId="0" fontId="0" fillId="3" borderId="0" xfId="0" applyFill="1" applyAlignment="1">
      <alignment horizontal="left"/>
    </xf>
    <xf numFmtId="0" fontId="0" fillId="3" borderId="0" xfId="0" applyFont="1" applyFill="1"/>
    <xf numFmtId="0" fontId="0" fillId="0" borderId="1" xfId="0" applyFill="1" applyBorder="1"/>
    <xf numFmtId="0" fontId="0" fillId="3" borderId="0" xfId="0" applyFill="1" applyAlignment="1">
      <alignment horizontal="center"/>
    </xf>
    <xf numFmtId="0" fontId="1" fillId="2" borderId="0" xfId="0" applyFont="1" applyFill="1" applyAlignment="1">
      <alignment horizontal="left" wrapText="1"/>
    </xf>
    <xf numFmtId="0" fontId="0" fillId="0" borderId="1" xfId="0" applyFont="1" applyFill="1" applyBorder="1" applyAlignment="1">
      <alignment horizontal="left"/>
    </xf>
    <xf numFmtId="0" fontId="0" fillId="0" borderId="0" xfId="0" applyAlignment="1">
      <alignment wrapText="1"/>
    </xf>
    <xf numFmtId="0" fontId="2" fillId="2" borderId="3" xfId="0" applyFont="1" applyFill="1" applyBorder="1" applyAlignment="1">
      <alignment horizontal="left" vertical="top" wrapText="1"/>
    </xf>
    <xf numFmtId="0" fontId="2" fillId="0" borderId="3" xfId="0" applyFont="1" applyFill="1" applyBorder="1" applyAlignment="1">
      <alignment horizontal="left" vertical="top" wrapText="1"/>
    </xf>
    <xf numFmtId="0" fontId="0" fillId="0" borderId="3" xfId="0" applyFont="1" applyFill="1" applyBorder="1" applyAlignment="1">
      <alignment horizontal="left" vertical="top"/>
    </xf>
    <xf numFmtId="0" fontId="0" fillId="0" borderId="3" xfId="0" applyFont="1" applyFill="1" applyBorder="1" applyAlignment="1">
      <alignment horizontal="left" vertical="top" wrapText="1"/>
    </xf>
    <xf numFmtId="0" fontId="0" fillId="0" borderId="4" xfId="0" applyFill="1" applyBorder="1"/>
    <xf numFmtId="0" fontId="0" fillId="0" borderId="3" xfId="0" applyFill="1" applyBorder="1"/>
    <xf numFmtId="0" fontId="0" fillId="0" borderId="2" xfId="0" applyFill="1" applyBorder="1"/>
    <xf numFmtId="0" fontId="0" fillId="0" borderId="4" xfId="0" applyFont="1" applyFill="1" applyBorder="1" applyAlignment="1">
      <alignment horizontal="left" wrapText="1"/>
    </xf>
    <xf numFmtId="0" fontId="0" fillId="0" borderId="7" xfId="0" applyFont="1" applyFill="1" applyBorder="1" applyAlignment="1">
      <alignment horizontal="left"/>
    </xf>
    <xf numFmtId="9" fontId="0" fillId="0" borderId="8" xfId="0" applyNumberFormat="1" applyFont="1" applyFill="1" applyBorder="1" applyAlignment="1">
      <alignment horizontal="left"/>
    </xf>
    <xf numFmtId="0" fontId="0" fillId="3" borderId="1" xfId="0" applyFill="1" applyBorder="1"/>
    <xf numFmtId="0" fontId="0" fillId="3" borderId="3" xfId="0" applyFill="1" applyBorder="1"/>
    <xf numFmtId="0" fontId="0" fillId="0" borderId="3" xfId="0" applyFont="1" applyFill="1" applyBorder="1" applyAlignment="1">
      <alignment horizontal="left"/>
    </xf>
    <xf numFmtId="0" fontId="0" fillId="0" borderId="9" xfId="0" applyFill="1" applyBorder="1"/>
    <xf numFmtId="0" fontId="0" fillId="0" borderId="6" xfId="0" applyFont="1" applyFill="1" applyBorder="1" applyAlignment="1">
      <alignment horizontal="left"/>
    </xf>
    <xf numFmtId="0" fontId="0" fillId="0" borderId="11" xfId="0" applyBorder="1"/>
    <xf numFmtId="0" fontId="0" fillId="0" borderId="12" xfId="0" applyFill="1" applyBorder="1"/>
    <xf numFmtId="0" fontId="0" fillId="2" borderId="13" xfId="0" applyFill="1" applyBorder="1" applyAlignment="1">
      <alignment wrapText="1"/>
    </xf>
    <xf numFmtId="0" fontId="4" fillId="4" borderId="0" xfId="0" applyFont="1" applyFill="1" applyBorder="1"/>
    <xf numFmtId="0" fontId="0" fillId="2" borderId="3" xfId="0" applyFill="1" applyBorder="1" applyAlignment="1">
      <alignment wrapText="1"/>
    </xf>
    <xf numFmtId="0" fontId="3" fillId="4" borderId="1" xfId="0" applyFont="1" applyFill="1" applyBorder="1"/>
    <xf numFmtId="0" fontId="3" fillId="4" borderId="0" xfId="0" applyFont="1" applyFill="1" applyBorder="1"/>
    <xf numFmtId="0" fontId="5" fillId="0" borderId="0" xfId="0" applyFont="1" applyAlignment="1">
      <alignment horizontal="left" vertical="center" readingOrder="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center" wrapText="1"/>
    </xf>
    <xf numFmtId="0" fontId="0" fillId="0" borderId="1" xfId="0" applyFont="1" applyFill="1" applyBorder="1" applyAlignment="1">
      <alignment wrapText="1"/>
    </xf>
    <xf numFmtId="0" fontId="0" fillId="0" borderId="1" xfId="0" applyFont="1" applyFill="1" applyBorder="1"/>
    <xf numFmtId="0" fontId="0" fillId="0" borderId="5" xfId="0" applyFont="1" applyFill="1" applyBorder="1"/>
    <xf numFmtId="0" fontId="0" fillId="0" borderId="3" xfId="0" applyFont="1" applyFill="1" applyBorder="1"/>
    <xf numFmtId="0" fontId="0" fillId="0" borderId="2" xfId="0" applyFont="1" applyFill="1" applyBorder="1" applyAlignment="1">
      <alignment horizontal="left"/>
    </xf>
    <xf numFmtId="0" fontId="0" fillId="0" borderId="2" xfId="0" applyFont="1" applyFill="1" applyBorder="1"/>
    <xf numFmtId="0" fontId="0" fillId="0" borderId="7" xfId="0" applyFont="1" applyFill="1" applyBorder="1" applyAlignment="1">
      <alignment horizontal="center"/>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7" xfId="0" applyFont="1" applyFill="1" applyBorder="1"/>
    <xf numFmtId="0" fontId="0" fillId="0" borderId="8" xfId="0" applyFont="1" applyFill="1" applyBorder="1"/>
    <xf numFmtId="0" fontId="0" fillId="0" borderId="6" xfId="0" applyFont="1" applyFill="1" applyBorder="1"/>
    <xf numFmtId="0" fontId="0" fillId="0" borderId="5" xfId="0" applyFont="1" applyFill="1" applyBorder="1" applyAlignment="1">
      <alignment horizontal="left"/>
    </xf>
    <xf numFmtId="0" fontId="0" fillId="0" borderId="4" xfId="0" applyFont="1" applyFill="1" applyBorder="1"/>
    <xf numFmtId="10" fontId="0" fillId="0" borderId="5" xfId="0" applyNumberFormat="1" applyFont="1" applyFill="1" applyBorder="1" applyAlignment="1">
      <alignment horizontal="left"/>
    </xf>
    <xf numFmtId="0" fontId="0" fillId="0" borderId="4" xfId="0" applyFont="1" applyFill="1" applyBorder="1" applyAlignment="1">
      <alignment horizontal="left"/>
    </xf>
    <xf numFmtId="9" fontId="0" fillId="0" borderId="5" xfId="0" applyNumberFormat="1" applyFont="1" applyFill="1" applyBorder="1" applyAlignment="1">
      <alignment horizontal="left"/>
    </xf>
    <xf numFmtId="0" fontId="0" fillId="0" borderId="2" xfId="0" applyFont="1" applyFill="1" applyBorder="1" applyAlignment="1">
      <alignment horizontal="left" vertical="top" wrapText="1"/>
    </xf>
    <xf numFmtId="164" fontId="0" fillId="0" borderId="5" xfId="0" applyNumberFormat="1" applyFont="1" applyFill="1" applyBorder="1" applyAlignment="1">
      <alignment horizontal="left"/>
    </xf>
    <xf numFmtId="0" fontId="0" fillId="0" borderId="5" xfId="0" applyFont="1" applyFill="1" applyBorder="1" applyAlignment="1">
      <alignment vertical="top" wrapText="1"/>
    </xf>
    <xf numFmtId="9" fontId="0" fillId="0" borderId="4" xfId="0" applyNumberFormat="1" applyFont="1" applyFill="1" applyBorder="1" applyAlignment="1">
      <alignment horizontal="left"/>
    </xf>
    <xf numFmtId="0" fontId="0" fillId="0" borderId="5"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7" xfId="0" applyFont="1" applyFill="1" applyBorder="1" applyAlignment="1">
      <alignment wrapText="1"/>
    </xf>
    <xf numFmtId="0" fontId="0" fillId="0" borderId="8" xfId="0" applyFont="1" applyFill="1" applyBorder="1" applyAlignment="1">
      <alignment wrapText="1"/>
    </xf>
    <xf numFmtId="10" fontId="0" fillId="0" borderId="4" xfId="0" applyNumberFormat="1" applyFont="1" applyFill="1" applyBorder="1" applyAlignment="1">
      <alignment horizontal="left"/>
    </xf>
    <xf numFmtId="0" fontId="0" fillId="0" borderId="8" xfId="0" applyFont="1" applyFill="1" applyBorder="1" applyAlignment="1">
      <alignment horizontal="left"/>
    </xf>
    <xf numFmtId="3" fontId="0" fillId="0" borderId="6" xfId="0" applyNumberFormat="1" applyFont="1" applyFill="1" applyBorder="1" applyAlignment="1">
      <alignment horizontal="left"/>
    </xf>
    <xf numFmtId="0" fontId="0" fillId="0" borderId="6" xfId="0" applyFont="1" applyFill="1" applyBorder="1" applyAlignment="1">
      <alignment vertical="top" wrapText="1"/>
    </xf>
    <xf numFmtId="0" fontId="0" fillId="0" borderId="2" xfId="0" applyFont="1" applyFill="1" applyBorder="1" applyAlignment="1">
      <alignment horizontal="left" wrapText="1"/>
    </xf>
    <xf numFmtId="0" fontId="0" fillId="0" borderId="7" xfId="0" applyFont="1" applyFill="1" applyBorder="1" applyAlignment="1">
      <alignment horizontal="left" vertical="top" wrapText="1"/>
    </xf>
    <xf numFmtId="0" fontId="0" fillId="0" borderId="8" xfId="0" applyFont="1" applyFill="1" applyBorder="1" applyAlignment="1">
      <alignment horizontal="left" vertical="top" wrapText="1"/>
    </xf>
    <xf numFmtId="0" fontId="7"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0" fillId="0" borderId="14" xfId="0" applyBorder="1" applyAlignment="1">
      <alignment horizontal="center"/>
    </xf>
    <xf numFmtId="0" fontId="0" fillId="0" borderId="9" xfId="0" applyFill="1" applyBorder="1" applyAlignment="1">
      <alignment wrapText="1"/>
    </xf>
    <xf numFmtId="0" fontId="0" fillId="2" borderId="9" xfId="0" applyFill="1" applyBorder="1" applyAlignment="1">
      <alignment wrapText="1"/>
    </xf>
    <xf numFmtId="0" fontId="0" fillId="2" borderId="10" xfId="0" applyFill="1" applyBorder="1" applyAlignment="1">
      <alignment wrapText="1"/>
    </xf>
    <xf numFmtId="0" fontId="0" fillId="2" borderId="17" xfId="0" applyFill="1" applyBorder="1" applyAlignment="1">
      <alignment wrapText="1"/>
    </xf>
    <xf numFmtId="0" fontId="0" fillId="0" borderId="16" xfId="0" applyBorder="1"/>
    <xf numFmtId="0" fontId="0" fillId="0" borderId="18" xfId="0" applyBorder="1" applyAlignment="1">
      <alignment horizontal="center" wrapText="1"/>
    </xf>
    <xf numFmtId="0" fontId="0" fillId="0" borderId="19" xfId="0" applyBorder="1" applyAlignment="1">
      <alignment wrapText="1"/>
    </xf>
    <xf numFmtId="0" fontId="1" fillId="0" borderId="0" xfId="0" applyFont="1" applyAlignment="1">
      <alignment horizontal="center"/>
    </xf>
    <xf numFmtId="0" fontId="0" fillId="3" borderId="12" xfId="0" applyFill="1" applyBorder="1"/>
    <xf numFmtId="0" fontId="0" fillId="0" borderId="16" xfId="0" applyBorder="1" applyAlignment="1">
      <alignment horizontal="center"/>
    </xf>
    <xf numFmtId="0" fontId="0" fillId="0" borderId="16" xfId="0" applyBorder="1" applyAlignment="1">
      <alignment horizontal="center" wrapText="1"/>
    </xf>
    <xf numFmtId="0" fontId="1" fillId="0" borderId="0" xfId="0" applyFont="1" applyAlignment="1">
      <alignment horizontal="center"/>
    </xf>
    <xf numFmtId="0" fontId="1" fillId="0" borderId="15" xfId="0" applyFont="1" applyBorder="1" applyAlignment="1">
      <alignment horizontal="center"/>
    </xf>
    <xf numFmtId="0" fontId="1" fillId="0" borderId="11" xfId="0" applyFont="1" applyBorder="1" applyAlignment="1">
      <alignment horizontal="center"/>
    </xf>
    <xf numFmtId="0" fontId="0" fillId="0" borderId="19" xfId="0" applyBorder="1" applyAlignment="1">
      <alignment horizontal="center" wrapText="1"/>
    </xf>
    <xf numFmtId="0" fontId="0" fillId="0" borderId="20" xfId="0" applyBorder="1" applyAlignment="1">
      <alignment horizontal="center" wrapText="1"/>
    </xf>
  </cellXfs>
  <cellStyles count="1">
    <cellStyle name="Normal" xfId="0" builtinId="0"/>
  </cellStyles>
  <dxfs count="0"/>
  <tableStyles count="0" defaultTableStyle="TableStyleMedium2" defaultPivotStyle="PivotStyleLight16"/>
  <colors>
    <mruColors>
      <color rgb="FFE46D48"/>
      <color rgb="FF8A6900"/>
      <color rgb="FF684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E91B-D4CD-43D9-8F40-3EF50F872F15}">
  <dimension ref="A1:AC52"/>
  <sheetViews>
    <sheetView tabSelected="1" zoomScale="80" zoomScaleNormal="80" workbookViewId="0">
      <pane xSplit="2" ySplit="1" topLeftCell="J2" activePane="bottomRight" state="frozen"/>
      <selection pane="bottomRight" activeCell="V14" sqref="V14"/>
      <selection pane="bottomLeft" activeCell="A2" sqref="A2"/>
      <selection pane="topRight" activeCell="C1" sqref="C1"/>
    </sheetView>
  </sheetViews>
  <sheetFormatPr defaultColWidth="13.5703125" defaultRowHeight="14.45"/>
  <cols>
    <col min="1" max="1" width="13.5703125" style="53"/>
    <col min="2" max="2" width="20.42578125" style="85" customWidth="1"/>
    <col min="3" max="3" width="13.5703125" style="53"/>
    <col min="4" max="4" width="34.28515625" style="53" customWidth="1"/>
    <col min="5" max="5" width="13.5703125" style="53"/>
    <col min="6" max="6" width="13.5703125" style="27"/>
    <col min="7" max="7" width="13.5703125" style="56"/>
    <col min="8" max="8" width="13.5703125" style="57"/>
    <col min="9" max="9" width="13.5703125" style="58"/>
    <col min="10" max="11" width="12" style="59" customWidth="1"/>
    <col min="12" max="12" width="13.5703125" style="60"/>
    <col min="13" max="13" width="20" style="61" customWidth="1"/>
    <col min="14" max="14" width="13.5703125" style="62"/>
    <col min="15" max="15" width="19.42578125" style="54" customWidth="1"/>
    <col min="16" max="16" width="19.42578125" style="63" customWidth="1"/>
    <col min="17" max="17" width="13.5703125" style="61" customWidth="1"/>
    <col min="18" max="18" width="13.5703125" style="62" customWidth="1"/>
    <col min="19" max="19" width="8.7109375" style="29" customWidth="1"/>
    <col min="20" max="20" width="13.5703125" style="64" customWidth="1"/>
    <col min="21" max="21" width="25.85546875" style="13" customWidth="1"/>
    <col min="22" max="22" width="13.5703125" style="65"/>
    <col min="23" max="16384" width="13.5703125" style="53"/>
  </cols>
  <sheetData>
    <row r="1" spans="1:29" s="52" customFormat="1" ht="87">
      <c r="A1" s="38" t="s">
        <v>0</v>
      </c>
      <c r="B1" s="39" t="s">
        <v>1</v>
      </c>
      <c r="C1" s="38" t="s">
        <v>2</v>
      </c>
      <c r="D1" s="40" t="s">
        <v>3</v>
      </c>
      <c r="E1" s="41" t="s">
        <v>4</v>
      </c>
      <c r="F1" s="42" t="s">
        <v>5</v>
      </c>
      <c r="G1" s="43" t="s">
        <v>6</v>
      </c>
      <c r="H1" s="44" t="s">
        <v>7</v>
      </c>
      <c r="I1" s="45" t="s">
        <v>8</v>
      </c>
      <c r="J1" s="46" t="s">
        <v>9</v>
      </c>
      <c r="K1" s="46" t="s">
        <v>10</v>
      </c>
      <c r="L1" s="47" t="s">
        <v>11</v>
      </c>
      <c r="M1" s="45" t="s">
        <v>12</v>
      </c>
      <c r="N1" s="47" t="s">
        <v>13</v>
      </c>
      <c r="O1" s="41" t="s">
        <v>14</v>
      </c>
      <c r="P1" s="46" t="s">
        <v>15</v>
      </c>
      <c r="Q1" s="45" t="s">
        <v>16</v>
      </c>
      <c r="R1" s="47" t="s">
        <v>17</v>
      </c>
      <c r="S1" s="48" t="s">
        <v>18</v>
      </c>
      <c r="T1" s="49" t="s">
        <v>19</v>
      </c>
      <c r="U1" s="50" t="s">
        <v>20</v>
      </c>
      <c r="V1" s="51" t="s">
        <v>21</v>
      </c>
    </row>
    <row r="2" spans="1:29" ht="15" customHeight="1">
      <c r="A2" s="53" t="s">
        <v>22</v>
      </c>
      <c r="B2" s="18" t="s">
        <v>23</v>
      </c>
      <c r="C2" s="54" t="s">
        <v>24</v>
      </c>
      <c r="D2" s="55" t="s">
        <v>25</v>
      </c>
      <c r="E2" s="54" t="s">
        <v>26</v>
      </c>
      <c r="F2" s="27">
        <v>1999</v>
      </c>
      <c r="G2" s="56" t="s">
        <v>27</v>
      </c>
      <c r="H2" s="57" t="s">
        <v>28</v>
      </c>
      <c r="I2" s="58">
        <v>26</v>
      </c>
      <c r="L2" s="60">
        <v>26</v>
      </c>
      <c r="M2" s="61" t="s">
        <v>29</v>
      </c>
      <c r="O2" s="54" t="s">
        <v>30</v>
      </c>
      <c r="P2" s="63" t="s">
        <v>31</v>
      </c>
      <c r="Q2" s="61" t="s">
        <v>32</v>
      </c>
      <c r="R2" s="62" t="s">
        <v>18</v>
      </c>
      <c r="S2" s="29">
        <v>116</v>
      </c>
      <c r="T2" s="64" t="s">
        <v>33</v>
      </c>
      <c r="U2" s="22" t="s">
        <v>34</v>
      </c>
    </row>
    <row r="3" spans="1:29" ht="15" customHeight="1">
      <c r="A3" s="53" t="s">
        <v>35</v>
      </c>
      <c r="B3" s="18" t="s">
        <v>36</v>
      </c>
      <c r="C3" s="54" t="s">
        <v>37</v>
      </c>
      <c r="D3" s="55" t="s">
        <v>38</v>
      </c>
      <c r="E3" s="64" t="s">
        <v>39</v>
      </c>
      <c r="F3" s="27">
        <v>2008</v>
      </c>
      <c r="G3" s="56" t="s">
        <v>40</v>
      </c>
      <c r="H3" s="57" t="s">
        <v>41</v>
      </c>
      <c r="I3" s="58">
        <v>26</v>
      </c>
      <c r="J3" s="59" t="s">
        <v>42</v>
      </c>
      <c r="L3" s="60">
        <v>26</v>
      </c>
      <c r="M3" s="61" t="s">
        <v>43</v>
      </c>
      <c r="O3" s="54" t="s">
        <v>44</v>
      </c>
      <c r="P3" s="63" t="s">
        <v>45</v>
      </c>
      <c r="Q3" s="61" t="s">
        <v>46</v>
      </c>
      <c r="R3" s="62" t="s">
        <v>42</v>
      </c>
      <c r="S3" s="29">
        <v>387</v>
      </c>
      <c r="T3" s="66">
        <v>0.186</v>
      </c>
      <c r="U3" s="67" t="s">
        <v>47</v>
      </c>
      <c r="V3" s="65" t="s">
        <v>48</v>
      </c>
    </row>
    <row r="4" spans="1:29" ht="15" customHeight="1">
      <c r="A4" s="53" t="s">
        <v>35</v>
      </c>
      <c r="B4" s="18" t="s">
        <v>49</v>
      </c>
      <c r="C4" s="54" t="s">
        <v>50</v>
      </c>
      <c r="D4" s="55" t="s">
        <v>51</v>
      </c>
      <c r="E4" s="64">
        <v>2008</v>
      </c>
      <c r="F4" s="27">
        <v>2008</v>
      </c>
      <c r="G4" s="56" t="s">
        <v>52</v>
      </c>
      <c r="H4" s="57" t="s">
        <v>41</v>
      </c>
      <c r="I4" s="58">
        <v>23</v>
      </c>
      <c r="L4" s="60">
        <v>23</v>
      </c>
      <c r="M4" s="61" t="s">
        <v>53</v>
      </c>
      <c r="N4" s="24">
        <v>0.51</v>
      </c>
      <c r="O4" s="54" t="s">
        <v>54</v>
      </c>
      <c r="P4" s="63" t="s">
        <v>45</v>
      </c>
      <c r="Q4" s="61" t="s">
        <v>55</v>
      </c>
      <c r="R4" s="62" t="s">
        <v>42</v>
      </c>
      <c r="S4" s="29">
        <v>378</v>
      </c>
      <c r="T4" s="64" t="s">
        <v>56</v>
      </c>
      <c r="U4" s="67" t="s">
        <v>57</v>
      </c>
      <c r="V4" s="65" t="s">
        <v>58</v>
      </c>
    </row>
    <row r="5" spans="1:29" ht="15" customHeight="1">
      <c r="A5" s="53" t="s">
        <v>35</v>
      </c>
      <c r="B5" s="18" t="s">
        <v>59</v>
      </c>
      <c r="C5" s="54" t="s">
        <v>24</v>
      </c>
      <c r="D5" s="55" t="s">
        <v>25</v>
      </c>
      <c r="E5" s="64">
        <v>1996</v>
      </c>
      <c r="F5" s="27">
        <v>1996</v>
      </c>
      <c r="G5" s="56" t="s">
        <v>60</v>
      </c>
      <c r="H5" s="57" t="s">
        <v>41</v>
      </c>
      <c r="I5" s="58">
        <v>25</v>
      </c>
      <c r="L5" s="60">
        <v>25</v>
      </c>
      <c r="M5" s="61" t="s">
        <v>61</v>
      </c>
      <c r="O5" s="54" t="s">
        <v>62</v>
      </c>
      <c r="P5" s="63" t="s">
        <v>45</v>
      </c>
      <c r="Q5" s="61" t="s">
        <v>63</v>
      </c>
      <c r="R5" s="62" t="s">
        <v>42</v>
      </c>
      <c r="S5" s="29">
        <v>451</v>
      </c>
      <c r="T5" s="66">
        <v>0.185</v>
      </c>
      <c r="U5" s="67" t="s">
        <v>64</v>
      </c>
    </row>
    <row r="6" spans="1:29" ht="15" customHeight="1">
      <c r="A6" s="53" t="s">
        <v>35</v>
      </c>
      <c r="B6" s="18" t="s">
        <v>65</v>
      </c>
      <c r="C6" s="54" t="s">
        <v>37</v>
      </c>
      <c r="D6" s="55" t="s">
        <v>66</v>
      </c>
      <c r="E6" s="64">
        <v>2001</v>
      </c>
      <c r="G6" s="56" t="s">
        <v>67</v>
      </c>
      <c r="H6" s="57" t="s">
        <v>41</v>
      </c>
      <c r="I6" s="58">
        <v>24</v>
      </c>
      <c r="K6" s="59" t="s">
        <v>42</v>
      </c>
      <c r="L6" s="60">
        <v>24</v>
      </c>
      <c r="O6" s="54" t="s">
        <v>68</v>
      </c>
      <c r="P6" s="63" t="s">
        <v>45</v>
      </c>
      <c r="Q6" s="61" t="s">
        <v>32</v>
      </c>
      <c r="R6" s="62" t="s">
        <v>18</v>
      </c>
      <c r="U6" s="67"/>
      <c r="V6" s="65" t="s">
        <v>69</v>
      </c>
    </row>
    <row r="7" spans="1:29" ht="15" customHeight="1">
      <c r="A7" s="53" t="s">
        <v>22</v>
      </c>
      <c r="B7" s="18" t="s">
        <v>70</v>
      </c>
      <c r="C7" s="54" t="s">
        <v>71</v>
      </c>
      <c r="D7" s="55" t="s">
        <v>72</v>
      </c>
      <c r="E7" s="54" t="s">
        <v>73</v>
      </c>
      <c r="H7" s="57" t="s">
        <v>74</v>
      </c>
      <c r="I7" s="58">
        <v>27</v>
      </c>
      <c r="K7" s="59" t="s">
        <v>42</v>
      </c>
      <c r="L7" s="60">
        <v>27</v>
      </c>
      <c r="O7" s="54" t="s">
        <v>75</v>
      </c>
      <c r="P7" s="63" t="s">
        <v>45</v>
      </c>
      <c r="Q7" s="61" t="s">
        <v>32</v>
      </c>
      <c r="R7" s="62" t="s">
        <v>18</v>
      </c>
      <c r="U7" s="67"/>
      <c r="V7" s="65" t="s">
        <v>76</v>
      </c>
    </row>
    <row r="8" spans="1:29" ht="15" customHeight="1">
      <c r="A8" s="53" t="s">
        <v>77</v>
      </c>
      <c r="B8" s="17" t="s">
        <v>78</v>
      </c>
      <c r="C8" s="54" t="s">
        <v>79</v>
      </c>
      <c r="D8" s="55" t="s">
        <v>80</v>
      </c>
      <c r="E8" s="54" t="s">
        <v>81</v>
      </c>
      <c r="F8" s="27">
        <v>2003</v>
      </c>
      <c r="G8" s="56" t="s">
        <v>82</v>
      </c>
      <c r="H8" s="57" t="s">
        <v>41</v>
      </c>
      <c r="J8" s="59" t="s">
        <v>42</v>
      </c>
      <c r="O8" s="54" t="s">
        <v>83</v>
      </c>
      <c r="P8" s="63" t="s">
        <v>31</v>
      </c>
      <c r="S8" s="29">
        <v>15</v>
      </c>
      <c r="T8" s="64" t="s">
        <v>84</v>
      </c>
      <c r="U8" s="67" t="s">
        <v>85</v>
      </c>
      <c r="V8" s="65" t="s">
        <v>86</v>
      </c>
    </row>
    <row r="9" spans="1:29" ht="15" customHeight="1">
      <c r="A9" s="53" t="s">
        <v>22</v>
      </c>
      <c r="B9" s="18" t="s">
        <v>87</v>
      </c>
      <c r="C9" s="54" t="s">
        <v>88</v>
      </c>
      <c r="D9" s="55" t="s">
        <v>89</v>
      </c>
      <c r="E9" s="64">
        <v>2011</v>
      </c>
      <c r="F9" s="27">
        <v>2011</v>
      </c>
      <c r="G9" s="56" t="s">
        <v>90</v>
      </c>
      <c r="H9" s="57" t="s">
        <v>41</v>
      </c>
      <c r="I9" s="58">
        <v>32</v>
      </c>
      <c r="L9" s="60">
        <v>32</v>
      </c>
      <c r="M9" s="61" t="s">
        <v>91</v>
      </c>
      <c r="O9" s="54" t="s">
        <v>92</v>
      </c>
      <c r="P9" s="63" t="s">
        <v>31</v>
      </c>
      <c r="Q9" s="61" t="s">
        <v>32</v>
      </c>
      <c r="R9" s="62" t="s">
        <v>18</v>
      </c>
      <c r="S9" s="29">
        <v>355</v>
      </c>
      <c r="T9" s="68">
        <f>184/355</f>
        <v>0.51830985915492955</v>
      </c>
      <c r="U9" s="67" t="s">
        <v>93</v>
      </c>
    </row>
    <row r="10" spans="1:29" ht="15" customHeight="1">
      <c r="A10" s="53" t="s">
        <v>35</v>
      </c>
      <c r="B10" s="18" t="s">
        <v>94</v>
      </c>
      <c r="C10" s="54" t="s">
        <v>95</v>
      </c>
      <c r="D10" s="55" t="s">
        <v>96</v>
      </c>
      <c r="E10" s="54" t="s">
        <v>97</v>
      </c>
      <c r="F10" s="27">
        <v>1996</v>
      </c>
      <c r="G10" s="69" t="s">
        <v>98</v>
      </c>
      <c r="H10" s="57" t="s">
        <v>99</v>
      </c>
      <c r="I10" s="58">
        <v>35</v>
      </c>
      <c r="L10" s="60">
        <v>35</v>
      </c>
      <c r="M10" s="61" t="s">
        <v>91</v>
      </c>
      <c r="O10" s="54" t="s">
        <v>100</v>
      </c>
      <c r="P10" s="63" t="s">
        <v>45</v>
      </c>
      <c r="Q10" s="61" t="s">
        <v>101</v>
      </c>
      <c r="R10" s="62" t="s">
        <v>42</v>
      </c>
      <c r="S10" s="29">
        <v>3527</v>
      </c>
      <c r="T10" s="64" t="s">
        <v>102</v>
      </c>
      <c r="U10" s="67" t="s">
        <v>103</v>
      </c>
    </row>
    <row r="11" spans="1:29" ht="15" customHeight="1">
      <c r="A11" s="53" t="s">
        <v>22</v>
      </c>
      <c r="B11" s="18" t="s">
        <v>104</v>
      </c>
      <c r="C11" s="54" t="s">
        <v>105</v>
      </c>
      <c r="D11" s="55" t="s">
        <v>106</v>
      </c>
      <c r="E11" s="64">
        <v>2011</v>
      </c>
      <c r="F11" s="27">
        <v>2011</v>
      </c>
      <c r="G11" s="56" t="s">
        <v>107</v>
      </c>
      <c r="H11" s="57" t="s">
        <v>41</v>
      </c>
      <c r="I11" s="58">
        <v>21</v>
      </c>
      <c r="L11" s="60">
        <v>21</v>
      </c>
      <c r="M11" s="61" t="s">
        <v>108</v>
      </c>
      <c r="N11" s="24">
        <v>0.5</v>
      </c>
      <c r="O11" s="54" t="s">
        <v>109</v>
      </c>
      <c r="P11" s="63" t="s">
        <v>45</v>
      </c>
      <c r="Q11" s="61" t="s">
        <v>110</v>
      </c>
      <c r="R11" s="62" t="s">
        <v>42</v>
      </c>
      <c r="S11" s="29">
        <f>457+538+330</f>
        <v>1325</v>
      </c>
      <c r="T11" s="70">
        <f>(21+29+7+4)/S11</f>
        <v>4.6037735849056606E-2</v>
      </c>
      <c r="U11" s="67" t="s">
        <v>111</v>
      </c>
      <c r="V11" s="65" t="s">
        <v>112</v>
      </c>
    </row>
    <row r="12" spans="1:29" ht="15" customHeight="1">
      <c r="A12" s="53" t="s">
        <v>35</v>
      </c>
      <c r="B12" s="18" t="s">
        <v>113</v>
      </c>
      <c r="C12" s="54" t="s">
        <v>114</v>
      </c>
      <c r="D12" s="55" t="s">
        <v>115</v>
      </c>
      <c r="E12" s="64" t="s">
        <v>81</v>
      </c>
      <c r="F12" s="27">
        <v>2002</v>
      </c>
      <c r="G12" s="56" t="s">
        <v>116</v>
      </c>
      <c r="H12" s="57" t="s">
        <v>41</v>
      </c>
      <c r="I12" s="58">
        <v>32</v>
      </c>
      <c r="L12" s="60">
        <v>32</v>
      </c>
      <c r="M12" s="61" t="s">
        <v>91</v>
      </c>
      <c r="O12" s="54" t="s">
        <v>117</v>
      </c>
      <c r="P12" s="63" t="s">
        <v>45</v>
      </c>
      <c r="Q12" s="61" t="s">
        <v>118</v>
      </c>
      <c r="R12" s="62" t="s">
        <v>42</v>
      </c>
      <c r="S12" s="29">
        <v>1093</v>
      </c>
      <c r="T12" s="70">
        <f>81/1093</f>
        <v>7.4107959743824336E-2</v>
      </c>
      <c r="U12" s="67" t="s">
        <v>119</v>
      </c>
    </row>
    <row r="13" spans="1:29" ht="15" customHeight="1">
      <c r="A13" s="53" t="s">
        <v>22</v>
      </c>
      <c r="B13" s="18" t="s">
        <v>120</v>
      </c>
      <c r="C13" s="54"/>
      <c r="D13" s="55" t="s">
        <v>121</v>
      </c>
      <c r="E13" s="64" t="s">
        <v>122</v>
      </c>
      <c r="H13" s="57" t="s">
        <v>41</v>
      </c>
      <c r="I13" s="58" t="s">
        <v>122</v>
      </c>
      <c r="K13" s="59" t="s">
        <v>42</v>
      </c>
      <c r="O13" s="54" t="s">
        <v>123</v>
      </c>
      <c r="P13" s="63" t="s">
        <v>45</v>
      </c>
      <c r="Q13" s="61" t="s">
        <v>32</v>
      </c>
      <c r="R13" s="62" t="s">
        <v>18</v>
      </c>
      <c r="U13" s="67"/>
      <c r="V13" s="65" t="s">
        <v>69</v>
      </c>
    </row>
    <row r="14" spans="1:29" s="13" customFormat="1" ht="15" customHeight="1">
      <c r="A14" s="53" t="s">
        <v>77</v>
      </c>
      <c r="B14" s="17" t="s">
        <v>124</v>
      </c>
      <c r="C14" s="54" t="s">
        <v>95</v>
      </c>
      <c r="D14" s="55" t="s">
        <v>96</v>
      </c>
      <c r="E14" s="54" t="s">
        <v>125</v>
      </c>
      <c r="F14" s="27">
        <v>1990</v>
      </c>
      <c r="G14" s="56" t="s">
        <v>126</v>
      </c>
      <c r="H14" s="57" t="s">
        <v>41</v>
      </c>
      <c r="I14" s="58" t="s">
        <v>127</v>
      </c>
      <c r="J14" s="59"/>
      <c r="K14" s="59"/>
      <c r="L14" s="60">
        <v>38</v>
      </c>
      <c r="M14" s="61" t="s">
        <v>128</v>
      </c>
      <c r="N14" s="24">
        <v>0.33</v>
      </c>
      <c r="O14" s="54" t="s">
        <v>129</v>
      </c>
      <c r="P14" s="63" t="s">
        <v>45</v>
      </c>
      <c r="Q14" s="61" t="s">
        <v>130</v>
      </c>
      <c r="R14" s="62" t="s">
        <v>42</v>
      </c>
      <c r="S14" s="29">
        <v>502</v>
      </c>
      <c r="T14" s="68">
        <f>316/(316+186)</f>
        <v>0.62948207171314741</v>
      </c>
      <c r="U14" s="67" t="s">
        <v>131</v>
      </c>
      <c r="V14" s="65" t="s">
        <v>132</v>
      </c>
      <c r="W14" s="53"/>
      <c r="X14" s="53"/>
      <c r="Y14" s="53"/>
      <c r="Z14" s="53"/>
      <c r="AA14" s="53"/>
      <c r="AB14" s="53"/>
      <c r="AC14" s="53"/>
    </row>
    <row r="15" spans="1:29" ht="15" customHeight="1">
      <c r="A15" s="53" t="s">
        <v>35</v>
      </c>
      <c r="B15" s="18" t="s">
        <v>133</v>
      </c>
      <c r="C15" s="54" t="s">
        <v>95</v>
      </c>
      <c r="D15" s="55" t="s">
        <v>80</v>
      </c>
      <c r="E15" s="54" t="s">
        <v>122</v>
      </c>
      <c r="G15" s="56" t="s">
        <v>134</v>
      </c>
      <c r="H15" s="57" t="s">
        <v>41</v>
      </c>
      <c r="I15" s="58">
        <v>37</v>
      </c>
      <c r="J15" s="59" t="s">
        <v>42</v>
      </c>
      <c r="L15" s="60">
        <v>37</v>
      </c>
      <c r="M15" s="61" t="s">
        <v>91</v>
      </c>
      <c r="O15" s="54" t="s">
        <v>135</v>
      </c>
      <c r="P15" s="63" t="s">
        <v>45</v>
      </c>
      <c r="Q15" s="61" t="s">
        <v>136</v>
      </c>
      <c r="R15" s="62" t="s">
        <v>42</v>
      </c>
      <c r="S15" s="29">
        <v>482</v>
      </c>
      <c r="T15" s="64" t="s">
        <v>137</v>
      </c>
      <c r="U15" s="67" t="s">
        <v>138</v>
      </c>
      <c r="V15" s="65" t="s">
        <v>139</v>
      </c>
    </row>
    <row r="16" spans="1:29" ht="15" customHeight="1">
      <c r="A16" s="53" t="s">
        <v>77</v>
      </c>
      <c r="B16" s="17" t="s">
        <v>140</v>
      </c>
      <c r="C16" s="54" t="s">
        <v>71</v>
      </c>
      <c r="D16" s="55" t="s">
        <v>141</v>
      </c>
      <c r="E16" s="71" t="s">
        <v>142</v>
      </c>
      <c r="F16" s="18">
        <v>2010</v>
      </c>
      <c r="G16" s="69" t="s">
        <v>143</v>
      </c>
      <c r="H16" s="57" t="s">
        <v>41</v>
      </c>
      <c r="I16" s="58">
        <v>31</v>
      </c>
      <c r="J16" s="59" t="s">
        <v>42</v>
      </c>
      <c r="L16" s="60">
        <v>31</v>
      </c>
      <c r="M16" s="61" t="s">
        <v>144</v>
      </c>
      <c r="O16" s="54" t="s">
        <v>145</v>
      </c>
      <c r="P16" s="63" t="s">
        <v>45</v>
      </c>
      <c r="Q16" s="61" t="s">
        <v>146</v>
      </c>
      <c r="R16" s="62" t="s">
        <v>42</v>
      </c>
      <c r="S16" s="29">
        <v>1053</v>
      </c>
      <c r="T16" s="68">
        <f>290/1137</f>
        <v>0.25505716798592787</v>
      </c>
      <c r="U16" s="67" t="s">
        <v>147</v>
      </c>
      <c r="V16" s="65" t="s">
        <v>148</v>
      </c>
    </row>
    <row r="17" spans="1:29" ht="15" customHeight="1">
      <c r="A17" s="53" t="s">
        <v>149</v>
      </c>
      <c r="B17" s="18" t="s">
        <v>150</v>
      </c>
      <c r="C17" s="54" t="s">
        <v>151</v>
      </c>
      <c r="D17" s="55" t="s">
        <v>152</v>
      </c>
      <c r="E17" s="54" t="s">
        <v>153</v>
      </c>
      <c r="F17" s="27">
        <v>2012</v>
      </c>
      <c r="G17" s="56" t="s">
        <v>154</v>
      </c>
      <c r="H17" s="57" t="s">
        <v>155</v>
      </c>
      <c r="I17" s="58">
        <v>35</v>
      </c>
      <c r="L17" s="60">
        <v>35</v>
      </c>
      <c r="M17" s="61" t="s">
        <v>91</v>
      </c>
      <c r="O17" s="54" t="s">
        <v>156</v>
      </c>
      <c r="P17" s="63" t="s">
        <v>157</v>
      </c>
      <c r="Q17" s="61" t="s">
        <v>32</v>
      </c>
      <c r="R17" s="62" t="s">
        <v>18</v>
      </c>
      <c r="S17" s="29">
        <v>268</v>
      </c>
      <c r="T17" s="64" t="s">
        <v>158</v>
      </c>
      <c r="U17" s="67" t="s">
        <v>159</v>
      </c>
    </row>
    <row r="18" spans="1:29" ht="21" customHeight="1">
      <c r="A18" s="53" t="s">
        <v>22</v>
      </c>
      <c r="B18" s="18" t="s">
        <v>160</v>
      </c>
      <c r="C18" s="54" t="s">
        <v>71</v>
      </c>
      <c r="D18" s="55" t="s">
        <v>141</v>
      </c>
      <c r="E18" s="64">
        <v>2011</v>
      </c>
      <c r="F18" s="27">
        <v>2011</v>
      </c>
      <c r="G18" s="56" t="s">
        <v>161</v>
      </c>
      <c r="H18" s="57" t="s">
        <v>41</v>
      </c>
      <c r="I18" s="58">
        <v>19</v>
      </c>
      <c r="L18" s="60">
        <v>19</v>
      </c>
      <c r="M18" s="61" t="s">
        <v>162</v>
      </c>
      <c r="O18" s="54" t="s">
        <v>163</v>
      </c>
      <c r="P18" s="63" t="s">
        <v>45</v>
      </c>
      <c r="Q18" s="61" t="s">
        <v>32</v>
      </c>
      <c r="R18" s="62" t="s">
        <v>18</v>
      </c>
      <c r="S18" s="29">
        <v>391</v>
      </c>
      <c r="T18" s="64" t="s">
        <v>164</v>
      </c>
      <c r="U18" s="67" t="s">
        <v>165</v>
      </c>
      <c r="Z18" s="13"/>
      <c r="AA18" s="13"/>
      <c r="AB18" s="13"/>
      <c r="AC18" s="13"/>
    </row>
    <row r="19" spans="1:29" ht="20.100000000000001" customHeight="1">
      <c r="A19" s="53" t="s">
        <v>77</v>
      </c>
      <c r="B19" s="17" t="s">
        <v>166</v>
      </c>
      <c r="C19" s="54" t="s">
        <v>167</v>
      </c>
      <c r="D19" s="55" t="s">
        <v>168</v>
      </c>
      <c r="E19" s="64" t="s">
        <v>169</v>
      </c>
      <c r="F19" s="27">
        <v>2008</v>
      </c>
      <c r="G19" s="56" t="s">
        <v>170</v>
      </c>
      <c r="H19" s="57" t="s">
        <v>41</v>
      </c>
      <c r="I19" s="58">
        <v>30.5</v>
      </c>
      <c r="J19" s="59" t="s">
        <v>42</v>
      </c>
      <c r="L19" s="60">
        <v>30.5</v>
      </c>
      <c r="M19" s="61" t="s">
        <v>171</v>
      </c>
      <c r="N19" s="24">
        <v>0.65</v>
      </c>
      <c r="O19" s="54" t="s">
        <v>172</v>
      </c>
      <c r="P19" s="63" t="s">
        <v>31</v>
      </c>
      <c r="Q19" s="61" t="s">
        <v>32</v>
      </c>
      <c r="R19" s="62" t="s">
        <v>18</v>
      </c>
      <c r="S19" s="29">
        <v>500</v>
      </c>
      <c r="T19" s="68">
        <f>(0.109*64+0.178*418)/(64+418)</f>
        <v>0.16883817427385892</v>
      </c>
      <c r="U19" s="67" t="s">
        <v>173</v>
      </c>
      <c r="V19" s="65" t="s">
        <v>174</v>
      </c>
    </row>
    <row r="20" spans="1:29" ht="14.45" customHeight="1">
      <c r="A20" s="53" t="s">
        <v>175</v>
      </c>
      <c r="B20" s="18" t="s">
        <v>176</v>
      </c>
      <c r="C20" s="54" t="s">
        <v>177</v>
      </c>
      <c r="D20" s="55"/>
      <c r="E20" s="64" t="s">
        <v>178</v>
      </c>
      <c r="F20" s="27">
        <v>2013</v>
      </c>
      <c r="G20" s="56" t="s">
        <v>179</v>
      </c>
      <c r="H20" s="57" t="s">
        <v>180</v>
      </c>
      <c r="I20" s="58">
        <v>34.299999999999997</v>
      </c>
      <c r="L20" s="60">
        <v>34.299999999999997</v>
      </c>
      <c r="M20" s="61" t="s">
        <v>91</v>
      </c>
      <c r="O20" s="54" t="s">
        <v>181</v>
      </c>
      <c r="P20" s="63" t="s">
        <v>45</v>
      </c>
      <c r="Q20" s="61" t="s">
        <v>32</v>
      </c>
      <c r="R20" s="62" t="s">
        <v>18</v>
      </c>
      <c r="S20" s="29">
        <v>392</v>
      </c>
      <c r="T20" s="64">
        <v>0.6</v>
      </c>
      <c r="U20" s="67" t="s">
        <v>182</v>
      </c>
      <c r="V20" s="65" t="s">
        <v>183</v>
      </c>
    </row>
    <row r="21" spans="1:29" ht="16.5" customHeight="1">
      <c r="A21" s="53" t="s">
        <v>35</v>
      </c>
      <c r="B21" s="18" t="s">
        <v>184</v>
      </c>
      <c r="C21" s="54" t="s">
        <v>71</v>
      </c>
      <c r="D21" s="55" t="s">
        <v>141</v>
      </c>
      <c r="E21" s="64">
        <v>2010</v>
      </c>
      <c r="F21" s="27">
        <v>2010</v>
      </c>
      <c r="G21" s="56" t="s">
        <v>185</v>
      </c>
      <c r="H21" s="57" t="s">
        <v>41</v>
      </c>
      <c r="I21" s="58">
        <v>24</v>
      </c>
      <c r="L21" s="60">
        <v>24</v>
      </c>
      <c r="M21" s="61" t="s">
        <v>186</v>
      </c>
      <c r="N21" s="24">
        <v>0.08</v>
      </c>
      <c r="O21" s="54" t="s">
        <v>187</v>
      </c>
      <c r="P21" s="63" t="s">
        <v>31</v>
      </c>
      <c r="Q21" s="61" t="s">
        <v>188</v>
      </c>
      <c r="R21" s="62" t="s">
        <v>42</v>
      </c>
      <c r="S21" s="29">
        <v>491</v>
      </c>
      <c r="T21" s="64" t="s">
        <v>189</v>
      </c>
      <c r="U21" s="72" t="s">
        <v>190</v>
      </c>
      <c r="V21" s="65" t="s">
        <v>191</v>
      </c>
    </row>
    <row r="22" spans="1:29" ht="20.45" customHeight="1">
      <c r="A22" s="53" t="s">
        <v>22</v>
      </c>
      <c r="B22" s="18" t="s">
        <v>192</v>
      </c>
      <c r="C22" s="54" t="s">
        <v>71</v>
      </c>
      <c r="D22" s="55" t="s">
        <v>141</v>
      </c>
      <c r="E22" s="64">
        <v>2009</v>
      </c>
      <c r="H22" s="57" t="s">
        <v>193</v>
      </c>
      <c r="I22" s="58">
        <v>28</v>
      </c>
      <c r="K22" s="59" t="s">
        <v>42</v>
      </c>
      <c r="L22" s="60">
        <v>28</v>
      </c>
      <c r="O22" s="54" t="s">
        <v>194</v>
      </c>
      <c r="P22" s="63" t="s">
        <v>45</v>
      </c>
      <c r="Q22" s="61" t="s">
        <v>32</v>
      </c>
      <c r="R22" s="62" t="s">
        <v>18</v>
      </c>
      <c r="U22" s="67"/>
      <c r="V22" s="65" t="s">
        <v>195</v>
      </c>
      <c r="W22" s="65"/>
    </row>
    <row r="23" spans="1:29" ht="18.600000000000001" customHeight="1">
      <c r="A23" s="53" t="s">
        <v>35</v>
      </c>
      <c r="B23" s="18" t="s">
        <v>196</v>
      </c>
      <c r="C23" s="54" t="s">
        <v>197</v>
      </c>
      <c r="D23" s="55" t="s">
        <v>152</v>
      </c>
      <c r="E23" s="64">
        <v>2008</v>
      </c>
      <c r="F23" s="27">
        <v>2008</v>
      </c>
      <c r="G23" s="56" t="s">
        <v>198</v>
      </c>
      <c r="H23" s="57" t="s">
        <v>41</v>
      </c>
      <c r="I23" s="58">
        <v>18</v>
      </c>
      <c r="J23" s="59" t="s">
        <v>42</v>
      </c>
      <c r="L23" s="60">
        <v>18</v>
      </c>
      <c r="M23" s="61" t="s">
        <v>91</v>
      </c>
      <c r="O23" s="54" t="s">
        <v>199</v>
      </c>
      <c r="P23" s="63" t="s">
        <v>45</v>
      </c>
      <c r="Q23" s="61" t="s">
        <v>200</v>
      </c>
      <c r="R23" s="62" t="s">
        <v>18</v>
      </c>
      <c r="S23" s="29">
        <v>1405</v>
      </c>
      <c r="T23" s="64" t="s">
        <v>201</v>
      </c>
      <c r="U23" s="67" t="s">
        <v>202</v>
      </c>
      <c r="V23" s="65" t="s">
        <v>174</v>
      </c>
      <c r="W23" s="65"/>
    </row>
    <row r="24" spans="1:29" ht="17.45" customHeight="1">
      <c r="A24" s="53" t="s">
        <v>77</v>
      </c>
      <c r="B24" s="17" t="s">
        <v>203</v>
      </c>
      <c r="C24" s="54" t="s">
        <v>204</v>
      </c>
      <c r="D24" s="55" t="s">
        <v>115</v>
      </c>
      <c r="E24" s="54" t="s">
        <v>205</v>
      </c>
      <c r="F24" s="27">
        <v>2002</v>
      </c>
      <c r="G24" s="56" t="s">
        <v>206</v>
      </c>
      <c r="H24" s="57" t="s">
        <v>155</v>
      </c>
      <c r="I24" s="58">
        <v>35</v>
      </c>
      <c r="J24" s="59" t="s">
        <v>42</v>
      </c>
      <c r="L24" s="60">
        <v>35</v>
      </c>
      <c r="M24" s="61" t="s">
        <v>91</v>
      </c>
      <c r="O24" s="73" t="s">
        <v>207</v>
      </c>
      <c r="P24" s="74" t="s">
        <v>208</v>
      </c>
      <c r="Q24" s="61" t="s">
        <v>209</v>
      </c>
      <c r="R24" s="62" t="s">
        <v>42</v>
      </c>
      <c r="S24" s="29">
        <f>488+938</f>
        <v>1426</v>
      </c>
      <c r="T24" s="68" t="s">
        <v>210</v>
      </c>
      <c r="U24" s="67" t="s">
        <v>211</v>
      </c>
      <c r="V24" s="65" t="s">
        <v>174</v>
      </c>
      <c r="W24" s="65"/>
    </row>
    <row r="25" spans="1:29" ht="18.95" customHeight="1">
      <c r="A25" s="53" t="s">
        <v>175</v>
      </c>
      <c r="B25" s="18" t="s">
        <v>212</v>
      </c>
      <c r="C25" s="54" t="s">
        <v>213</v>
      </c>
      <c r="D25" s="55" t="s">
        <v>214</v>
      </c>
      <c r="E25" s="64" t="s">
        <v>215</v>
      </c>
      <c r="F25" s="27">
        <v>2012</v>
      </c>
      <c r="G25" s="56" t="s">
        <v>216</v>
      </c>
      <c r="H25" s="57" t="s">
        <v>41</v>
      </c>
      <c r="I25" s="58">
        <v>23.6</v>
      </c>
      <c r="L25" s="60">
        <v>23.6</v>
      </c>
      <c r="M25" s="61" t="s">
        <v>91</v>
      </c>
      <c r="O25" s="54" t="s">
        <v>217</v>
      </c>
      <c r="P25" s="63" t="s">
        <v>45</v>
      </c>
      <c r="Q25" s="61" t="s">
        <v>32</v>
      </c>
      <c r="R25" s="62" t="s">
        <v>18</v>
      </c>
      <c r="S25" s="29">
        <v>448</v>
      </c>
      <c r="T25" s="64">
        <f>80/448</f>
        <v>0.17857142857142858</v>
      </c>
      <c r="U25" s="67" t="s">
        <v>218</v>
      </c>
      <c r="V25" s="65" t="s">
        <v>219</v>
      </c>
      <c r="W25" s="65"/>
    </row>
    <row r="26" spans="1:29" ht="18.95" customHeight="1">
      <c r="A26" s="53" t="s">
        <v>22</v>
      </c>
      <c r="B26" s="18" t="s">
        <v>220</v>
      </c>
      <c r="C26" s="54" t="s">
        <v>151</v>
      </c>
      <c r="D26" s="55" t="s">
        <v>152</v>
      </c>
      <c r="E26" s="64">
        <v>2008</v>
      </c>
      <c r="F26" s="27">
        <v>2008</v>
      </c>
      <c r="G26" s="56" t="s">
        <v>221</v>
      </c>
      <c r="H26" s="57" t="s">
        <v>41</v>
      </c>
      <c r="I26" s="58">
        <v>39</v>
      </c>
      <c r="L26" s="60">
        <v>39</v>
      </c>
      <c r="M26" s="61" t="s">
        <v>91</v>
      </c>
      <c r="O26" s="54" t="s">
        <v>222</v>
      </c>
      <c r="P26" s="63" t="s">
        <v>45</v>
      </c>
      <c r="Q26" s="75" t="s">
        <v>223</v>
      </c>
      <c r="R26" s="76" t="s">
        <v>42</v>
      </c>
      <c r="S26" s="29">
        <v>653</v>
      </c>
      <c r="T26" s="66">
        <v>0.23300000000000001</v>
      </c>
      <c r="U26" s="77" t="s">
        <v>224</v>
      </c>
      <c r="V26" s="65" t="s">
        <v>225</v>
      </c>
      <c r="W26" s="65"/>
    </row>
    <row r="27" spans="1:29" ht="17.45" customHeight="1">
      <c r="A27" s="53" t="s">
        <v>22</v>
      </c>
      <c r="B27" s="18" t="s">
        <v>226</v>
      </c>
      <c r="C27" s="54" t="s">
        <v>71</v>
      </c>
      <c r="D27" s="55" t="s">
        <v>141</v>
      </c>
      <c r="E27" s="54" t="s">
        <v>73</v>
      </c>
      <c r="F27" s="27">
        <v>2010</v>
      </c>
      <c r="G27" s="56" t="s">
        <v>227</v>
      </c>
      <c r="H27" s="57" t="s">
        <v>74</v>
      </c>
      <c r="I27" s="58">
        <v>28</v>
      </c>
      <c r="L27" s="60">
        <v>28</v>
      </c>
      <c r="M27" s="61" t="s">
        <v>228</v>
      </c>
      <c r="O27" s="54" t="s">
        <v>229</v>
      </c>
      <c r="P27" s="63" t="s">
        <v>208</v>
      </c>
      <c r="Q27" s="61" t="s">
        <v>32</v>
      </c>
      <c r="R27" s="62" t="s">
        <v>18</v>
      </c>
      <c r="S27" s="29">
        <v>378</v>
      </c>
      <c r="T27" s="64" t="s">
        <v>230</v>
      </c>
      <c r="U27" s="67" t="s">
        <v>231</v>
      </c>
      <c r="W27" s="65"/>
    </row>
    <row r="28" spans="1:29" ht="15.6" customHeight="1">
      <c r="A28" s="53" t="s">
        <v>35</v>
      </c>
      <c r="B28" s="18" t="s">
        <v>232</v>
      </c>
      <c r="C28" s="54" t="s">
        <v>37</v>
      </c>
      <c r="D28" s="55" t="s">
        <v>38</v>
      </c>
      <c r="E28" s="64" t="s">
        <v>233</v>
      </c>
      <c r="F28" s="27">
        <v>2012</v>
      </c>
      <c r="G28" s="56" t="s">
        <v>234</v>
      </c>
      <c r="H28" s="57" t="s">
        <v>41</v>
      </c>
      <c r="I28" s="58">
        <v>25</v>
      </c>
      <c r="L28" s="60">
        <v>25</v>
      </c>
      <c r="M28" s="61" t="s">
        <v>235</v>
      </c>
      <c r="O28" s="54" t="s">
        <v>236</v>
      </c>
      <c r="P28" s="63" t="s">
        <v>45</v>
      </c>
      <c r="Q28" s="61" t="s">
        <v>32</v>
      </c>
      <c r="R28" s="62" t="s">
        <v>18</v>
      </c>
      <c r="S28" s="29">
        <v>12022</v>
      </c>
      <c r="T28" s="64" t="s">
        <v>237</v>
      </c>
      <c r="U28" s="67" t="s">
        <v>93</v>
      </c>
      <c r="V28" s="65" t="s">
        <v>112</v>
      </c>
      <c r="W28" s="65"/>
    </row>
    <row r="29" spans="1:29" ht="18.95" customHeight="1">
      <c r="A29" s="53" t="s">
        <v>22</v>
      </c>
      <c r="B29" s="18" t="s">
        <v>238</v>
      </c>
      <c r="C29" s="54" t="s">
        <v>239</v>
      </c>
      <c r="D29" s="55" t="s">
        <v>106</v>
      </c>
      <c r="E29" s="64" t="s">
        <v>39</v>
      </c>
      <c r="F29" s="27">
        <v>2008</v>
      </c>
      <c r="G29" s="56" t="s">
        <v>240</v>
      </c>
      <c r="H29" s="57" t="s">
        <v>41</v>
      </c>
      <c r="I29" s="58">
        <v>25</v>
      </c>
      <c r="L29" s="60">
        <v>25</v>
      </c>
      <c r="M29" s="61" t="s">
        <v>241</v>
      </c>
      <c r="O29" s="54" t="s">
        <v>242</v>
      </c>
      <c r="P29" s="63" t="s">
        <v>45</v>
      </c>
      <c r="Q29" s="61" t="s">
        <v>32</v>
      </c>
      <c r="R29" s="62" t="s">
        <v>18</v>
      </c>
      <c r="S29" s="29">
        <v>295</v>
      </c>
      <c r="T29" s="64" t="s">
        <v>243</v>
      </c>
      <c r="U29" s="67" t="s">
        <v>244</v>
      </c>
      <c r="W29" s="65"/>
    </row>
    <row r="30" spans="1:29" ht="20.45" customHeight="1">
      <c r="A30" s="53" t="s">
        <v>22</v>
      </c>
      <c r="B30" s="18" t="s">
        <v>245</v>
      </c>
      <c r="C30" s="54" t="s">
        <v>246</v>
      </c>
      <c r="D30" s="55" t="s">
        <v>247</v>
      </c>
      <c r="E30" s="54" t="s">
        <v>248</v>
      </c>
      <c r="F30" s="27">
        <v>2006</v>
      </c>
      <c r="G30" s="56" t="s">
        <v>249</v>
      </c>
      <c r="H30" s="57" t="s">
        <v>250</v>
      </c>
      <c r="I30" s="58">
        <v>26</v>
      </c>
      <c r="L30" s="60">
        <v>26</v>
      </c>
      <c r="M30" s="61" t="s">
        <v>251</v>
      </c>
      <c r="O30" s="54" t="s">
        <v>252</v>
      </c>
      <c r="P30" s="63" t="s">
        <v>157</v>
      </c>
      <c r="Q30" s="61" t="s">
        <v>32</v>
      </c>
      <c r="R30" s="62" t="s">
        <v>18</v>
      </c>
      <c r="S30" s="29">
        <v>449</v>
      </c>
      <c r="T30" s="64" t="s">
        <v>253</v>
      </c>
      <c r="U30" s="67" t="s">
        <v>254</v>
      </c>
      <c r="W30" s="65"/>
    </row>
    <row r="31" spans="1:29" ht="17.45" customHeight="1">
      <c r="A31" s="53" t="s">
        <v>77</v>
      </c>
      <c r="B31" s="17" t="s">
        <v>255</v>
      </c>
      <c r="C31" s="54" t="s">
        <v>95</v>
      </c>
      <c r="D31" s="55" t="s">
        <v>80</v>
      </c>
      <c r="E31" s="64">
        <v>2011</v>
      </c>
      <c r="F31" s="27">
        <v>2011</v>
      </c>
      <c r="G31" s="56" t="s">
        <v>256</v>
      </c>
      <c r="H31" s="57" t="s">
        <v>41</v>
      </c>
      <c r="I31" s="58">
        <v>22.6</v>
      </c>
      <c r="L31" s="60">
        <v>22.6</v>
      </c>
      <c r="M31" s="61" t="s">
        <v>91</v>
      </c>
      <c r="O31" s="54" t="s">
        <v>257</v>
      </c>
      <c r="P31" s="63" t="s">
        <v>31</v>
      </c>
      <c r="Q31" s="61" t="s">
        <v>32</v>
      </c>
      <c r="R31" s="62" t="s">
        <v>18</v>
      </c>
      <c r="S31" s="29">
        <f>279+105</f>
        <v>384</v>
      </c>
      <c r="T31" s="68">
        <f>(76+30)/(279+105)</f>
        <v>0.27604166666666669</v>
      </c>
      <c r="U31" s="67" t="s">
        <v>93</v>
      </c>
      <c r="W31" s="65"/>
    </row>
    <row r="32" spans="1:29" ht="19.5" customHeight="1">
      <c r="A32" s="53" t="s">
        <v>35</v>
      </c>
      <c r="B32" s="18" t="s">
        <v>258</v>
      </c>
      <c r="C32" s="54" t="s">
        <v>95</v>
      </c>
      <c r="D32" s="55" t="s">
        <v>80</v>
      </c>
      <c r="E32" s="54" t="s">
        <v>259</v>
      </c>
      <c r="F32" s="27">
        <v>2009</v>
      </c>
      <c r="G32" s="56" t="s">
        <v>260</v>
      </c>
      <c r="H32" s="57" t="s">
        <v>261</v>
      </c>
      <c r="I32" s="58">
        <v>31</v>
      </c>
      <c r="L32" s="60">
        <v>31</v>
      </c>
      <c r="M32" s="61" t="s">
        <v>262</v>
      </c>
      <c r="N32" s="24">
        <v>0.46</v>
      </c>
      <c r="O32" s="54" t="s">
        <v>263</v>
      </c>
      <c r="P32" s="63" t="s">
        <v>208</v>
      </c>
      <c r="Q32" s="61" t="s">
        <v>32</v>
      </c>
      <c r="R32" s="62" t="s">
        <v>18</v>
      </c>
      <c r="S32" s="29">
        <v>1553</v>
      </c>
      <c r="T32" s="64" t="s">
        <v>264</v>
      </c>
      <c r="U32" s="67" t="s">
        <v>265</v>
      </c>
      <c r="W32" s="13"/>
      <c r="X32" s="13"/>
      <c r="Y32" s="13"/>
    </row>
    <row r="33" spans="1:29" ht="18.95" customHeight="1">
      <c r="A33" s="53" t="s">
        <v>35</v>
      </c>
      <c r="B33" s="18" t="s">
        <v>266</v>
      </c>
      <c r="C33" s="54" t="s">
        <v>267</v>
      </c>
      <c r="D33" s="55" t="s">
        <v>268</v>
      </c>
      <c r="E33" s="54" t="s">
        <v>269</v>
      </c>
      <c r="F33" s="27">
        <v>1998</v>
      </c>
      <c r="G33" s="56" t="s">
        <v>270</v>
      </c>
      <c r="H33" s="57" t="s">
        <v>271</v>
      </c>
      <c r="I33" s="58">
        <v>37</v>
      </c>
      <c r="L33" s="60">
        <v>37</v>
      </c>
      <c r="M33" s="61" t="s">
        <v>272</v>
      </c>
      <c r="O33" s="54" t="s">
        <v>273</v>
      </c>
      <c r="P33" s="63" t="s">
        <v>208</v>
      </c>
      <c r="Q33" s="61" t="s">
        <v>274</v>
      </c>
      <c r="R33" s="62" t="s">
        <v>42</v>
      </c>
      <c r="S33" s="29">
        <v>4889</v>
      </c>
      <c r="T33" s="64" t="s">
        <v>275</v>
      </c>
      <c r="U33" s="67" t="s">
        <v>276</v>
      </c>
      <c r="V33" s="65" t="s">
        <v>277</v>
      </c>
    </row>
    <row r="34" spans="1:29" ht="20.100000000000001" customHeight="1">
      <c r="A34" s="53" t="s">
        <v>22</v>
      </c>
      <c r="B34" s="18" t="s">
        <v>278</v>
      </c>
      <c r="C34" s="54" t="s">
        <v>213</v>
      </c>
      <c r="D34" s="55" t="s">
        <v>214</v>
      </c>
      <c r="E34" s="54" t="s">
        <v>279</v>
      </c>
      <c r="F34" s="27">
        <v>2008</v>
      </c>
      <c r="G34" s="56" t="s">
        <v>280</v>
      </c>
      <c r="H34" s="57" t="s">
        <v>281</v>
      </c>
      <c r="I34" s="58">
        <v>26</v>
      </c>
      <c r="L34" s="60">
        <v>26</v>
      </c>
      <c r="M34" s="61" t="s">
        <v>282</v>
      </c>
      <c r="N34" s="24">
        <v>0.09</v>
      </c>
      <c r="O34" s="54" t="s">
        <v>283</v>
      </c>
      <c r="P34" s="63" t="s">
        <v>208</v>
      </c>
      <c r="Q34" s="61" t="s">
        <v>284</v>
      </c>
      <c r="R34" s="62" t="s">
        <v>42</v>
      </c>
      <c r="S34" s="29">
        <v>1744</v>
      </c>
      <c r="T34" s="64" t="s">
        <v>285</v>
      </c>
      <c r="U34" s="67" t="s">
        <v>286</v>
      </c>
      <c r="V34" s="67" t="s">
        <v>287</v>
      </c>
    </row>
    <row r="35" spans="1:29" ht="17.100000000000001" customHeight="1">
      <c r="A35" s="53" t="s">
        <v>288</v>
      </c>
      <c r="B35" s="18" t="s">
        <v>289</v>
      </c>
      <c r="C35" s="54" t="s">
        <v>290</v>
      </c>
      <c r="D35" s="55" t="s">
        <v>106</v>
      </c>
      <c r="E35" s="64">
        <v>2020</v>
      </c>
      <c r="F35" s="27">
        <v>2020</v>
      </c>
      <c r="G35" s="56" t="s">
        <v>291</v>
      </c>
      <c r="H35" s="57" t="s">
        <v>41</v>
      </c>
      <c r="I35" s="58" t="s">
        <v>292</v>
      </c>
      <c r="L35" s="60">
        <v>20</v>
      </c>
      <c r="M35" s="61" t="s">
        <v>293</v>
      </c>
      <c r="N35" s="24">
        <v>0.65</v>
      </c>
      <c r="O35" s="54" t="s">
        <v>294</v>
      </c>
      <c r="P35" s="63" t="s">
        <v>45</v>
      </c>
      <c r="R35" s="62" t="s">
        <v>18</v>
      </c>
      <c r="S35" s="29">
        <v>1305</v>
      </c>
      <c r="T35" s="64" t="s">
        <v>295</v>
      </c>
      <c r="U35" s="67" t="s">
        <v>296</v>
      </c>
    </row>
    <row r="36" spans="1:29" ht="21.6" customHeight="1">
      <c r="A36" s="53" t="s">
        <v>22</v>
      </c>
      <c r="B36" s="18" t="s">
        <v>297</v>
      </c>
      <c r="C36" s="54" t="s">
        <v>95</v>
      </c>
      <c r="D36" s="55" t="s">
        <v>80</v>
      </c>
      <c r="E36" s="54" t="s">
        <v>298</v>
      </c>
      <c r="F36" s="27">
        <v>2011</v>
      </c>
      <c r="G36" s="56" t="s">
        <v>299</v>
      </c>
      <c r="H36" s="57" t="s">
        <v>300</v>
      </c>
      <c r="I36" s="58">
        <v>25</v>
      </c>
      <c r="L36" s="60">
        <v>25</v>
      </c>
      <c r="M36" s="61" t="s">
        <v>91</v>
      </c>
      <c r="O36" s="54" t="s">
        <v>301</v>
      </c>
      <c r="P36" s="63" t="s">
        <v>157</v>
      </c>
      <c r="Q36" s="61" t="s">
        <v>32</v>
      </c>
      <c r="R36" s="62" t="s">
        <v>18</v>
      </c>
      <c r="S36" s="29">
        <v>562</v>
      </c>
      <c r="T36" s="64" t="s">
        <v>302</v>
      </c>
      <c r="U36" s="67"/>
      <c r="V36" s="65" t="s">
        <v>303</v>
      </c>
    </row>
    <row r="37" spans="1:29" ht="19.5" customHeight="1">
      <c r="A37" s="13" t="s">
        <v>77</v>
      </c>
      <c r="B37" s="17" t="s">
        <v>304</v>
      </c>
      <c r="C37" s="64" t="s">
        <v>95</v>
      </c>
      <c r="D37" s="27" t="s">
        <v>80</v>
      </c>
      <c r="E37" s="64">
        <v>2009</v>
      </c>
      <c r="F37" s="27">
        <v>2009</v>
      </c>
      <c r="G37" s="56" t="s">
        <v>305</v>
      </c>
      <c r="H37" s="56" t="s">
        <v>41</v>
      </c>
      <c r="I37" s="58" t="s">
        <v>306</v>
      </c>
      <c r="M37" s="23" t="s">
        <v>91</v>
      </c>
      <c r="N37" s="78"/>
      <c r="O37" s="64" t="s">
        <v>307</v>
      </c>
      <c r="P37" s="29" t="s">
        <v>31</v>
      </c>
      <c r="Q37" s="23" t="s">
        <v>308</v>
      </c>
      <c r="R37" s="78" t="s">
        <v>18</v>
      </c>
      <c r="S37" s="29">
        <v>25159</v>
      </c>
      <c r="T37" s="68">
        <f>(312+543)/(21312+3847)</f>
        <v>3.3983862633649983E-2</v>
      </c>
      <c r="U37" s="67" t="s">
        <v>309</v>
      </c>
      <c r="V37" s="67" t="s">
        <v>310</v>
      </c>
    </row>
    <row r="38" spans="1:29" ht="16.5" customHeight="1">
      <c r="A38" s="53" t="s">
        <v>77</v>
      </c>
      <c r="B38" s="18" t="s">
        <v>311</v>
      </c>
      <c r="C38" s="54" t="s">
        <v>95</v>
      </c>
      <c r="D38" s="55" t="s">
        <v>80</v>
      </c>
      <c r="E38" s="54" t="s">
        <v>312</v>
      </c>
      <c r="F38" s="27">
        <v>2000</v>
      </c>
      <c r="G38" s="56" t="s">
        <v>313</v>
      </c>
      <c r="H38" s="57" t="s">
        <v>41</v>
      </c>
      <c r="I38" s="58" t="s">
        <v>314</v>
      </c>
      <c r="M38" s="61" t="s">
        <v>91</v>
      </c>
      <c r="O38" s="54" t="s">
        <v>315</v>
      </c>
      <c r="P38" s="63" t="s">
        <v>316</v>
      </c>
      <c r="Q38" s="61" t="s">
        <v>32</v>
      </c>
      <c r="R38" s="62" t="s">
        <v>18</v>
      </c>
      <c r="S38" s="79">
        <v>58598</v>
      </c>
      <c r="T38" s="68">
        <f>282/(282+528)</f>
        <v>0.34814814814814815</v>
      </c>
      <c r="U38" s="67" t="s">
        <v>93</v>
      </c>
      <c r="V38" s="65" t="s">
        <v>317</v>
      </c>
      <c r="Z38" s="13"/>
      <c r="AA38" s="13"/>
      <c r="AB38" s="13"/>
      <c r="AC38" s="13"/>
    </row>
    <row r="39" spans="1:29" ht="14.45" customHeight="1">
      <c r="A39" s="53" t="s">
        <v>77</v>
      </c>
      <c r="B39" s="17" t="s">
        <v>318</v>
      </c>
      <c r="C39" s="54" t="s">
        <v>71</v>
      </c>
      <c r="D39" s="55" t="s">
        <v>141</v>
      </c>
      <c r="E39" s="64">
        <v>2009</v>
      </c>
      <c r="F39" s="27">
        <v>2009</v>
      </c>
      <c r="G39" s="56" t="s">
        <v>319</v>
      </c>
      <c r="H39" s="57" t="s">
        <v>41</v>
      </c>
      <c r="I39" s="58">
        <v>26.5</v>
      </c>
      <c r="L39" s="60">
        <v>26.5</v>
      </c>
      <c r="M39" s="61" t="s">
        <v>320</v>
      </c>
      <c r="N39" s="24">
        <v>0.17</v>
      </c>
      <c r="O39" s="54" t="s">
        <v>321</v>
      </c>
      <c r="P39" s="63" t="s">
        <v>31</v>
      </c>
      <c r="Q39" s="61" t="s">
        <v>32</v>
      </c>
      <c r="R39" s="62" t="s">
        <v>18</v>
      </c>
      <c r="S39" s="29">
        <v>570</v>
      </c>
      <c r="T39" s="68">
        <v>0.13</v>
      </c>
      <c r="U39" s="67" t="s">
        <v>322</v>
      </c>
      <c r="V39" s="65" t="s">
        <v>323</v>
      </c>
    </row>
    <row r="40" spans="1:29" ht="18.600000000000001" customHeight="1">
      <c r="A40" s="53" t="s">
        <v>35</v>
      </c>
      <c r="B40" s="18" t="s">
        <v>324</v>
      </c>
      <c r="C40" s="54" t="s">
        <v>151</v>
      </c>
      <c r="D40" s="55" t="s">
        <v>152</v>
      </c>
      <c r="E40" s="73" t="s">
        <v>325</v>
      </c>
      <c r="F40" s="18">
        <v>2007</v>
      </c>
      <c r="G40" s="69" t="s">
        <v>326</v>
      </c>
      <c r="H40" s="57" t="s">
        <v>41</v>
      </c>
      <c r="I40" s="58">
        <v>36</v>
      </c>
      <c r="J40" s="59" t="s">
        <v>42</v>
      </c>
      <c r="L40" s="60">
        <v>36</v>
      </c>
      <c r="M40" s="61" t="s">
        <v>91</v>
      </c>
      <c r="O40" s="54" t="s">
        <v>327</v>
      </c>
      <c r="P40" s="63" t="s">
        <v>45</v>
      </c>
      <c r="Q40" s="61" t="s">
        <v>32</v>
      </c>
      <c r="R40" s="62" t="s">
        <v>18</v>
      </c>
      <c r="S40" s="29">
        <v>1521</v>
      </c>
      <c r="T40" s="66">
        <v>8.7999999999999995E-2</v>
      </c>
      <c r="U40" s="67" t="s">
        <v>328</v>
      </c>
      <c r="V40" s="65" t="s">
        <v>174</v>
      </c>
    </row>
    <row r="41" spans="1:29" ht="18.600000000000001" customHeight="1">
      <c r="A41" s="53" t="s">
        <v>77</v>
      </c>
      <c r="B41" s="17" t="s">
        <v>329</v>
      </c>
      <c r="C41" s="54" t="s">
        <v>95</v>
      </c>
      <c r="D41" s="55" t="s">
        <v>96</v>
      </c>
      <c r="E41" s="54" t="s">
        <v>330</v>
      </c>
      <c r="F41" s="27">
        <v>2003</v>
      </c>
      <c r="G41" s="56" t="s">
        <v>331</v>
      </c>
      <c r="H41" s="57" t="s">
        <v>332</v>
      </c>
      <c r="I41" s="58" t="s">
        <v>333</v>
      </c>
      <c r="J41" s="59" t="s">
        <v>42</v>
      </c>
      <c r="M41" s="61" t="s">
        <v>91</v>
      </c>
      <c r="O41" s="71" t="s">
        <v>334</v>
      </c>
      <c r="P41" s="80" t="s">
        <v>45</v>
      </c>
      <c r="Q41" s="61" t="s">
        <v>335</v>
      </c>
      <c r="R41" s="62" t="s">
        <v>18</v>
      </c>
      <c r="S41" s="29">
        <v>4749</v>
      </c>
      <c r="T41" s="68">
        <f>(16+957)/(823+4301)</f>
        <v>0.18989071038251365</v>
      </c>
      <c r="U41" s="67" t="s">
        <v>336</v>
      </c>
      <c r="V41" s="65" t="s">
        <v>174</v>
      </c>
    </row>
    <row r="42" spans="1:29" ht="18.600000000000001" customHeight="1">
      <c r="A42" s="53" t="s">
        <v>35</v>
      </c>
      <c r="B42" s="18" t="s">
        <v>337</v>
      </c>
      <c r="C42" s="54" t="s">
        <v>95</v>
      </c>
      <c r="D42" s="55" t="s">
        <v>80</v>
      </c>
      <c r="E42" s="54" t="s">
        <v>338</v>
      </c>
      <c r="F42" s="27">
        <v>2005</v>
      </c>
      <c r="G42" s="56" t="s">
        <v>339</v>
      </c>
      <c r="H42" s="57" t="s">
        <v>41</v>
      </c>
      <c r="I42" s="58" t="s">
        <v>340</v>
      </c>
      <c r="J42" s="59" t="s">
        <v>42</v>
      </c>
      <c r="L42" s="60">
        <v>48</v>
      </c>
      <c r="M42" s="61" t="s">
        <v>341</v>
      </c>
      <c r="O42" s="54" t="s">
        <v>342</v>
      </c>
      <c r="P42" s="63" t="s">
        <v>45</v>
      </c>
      <c r="Q42" s="61" t="s">
        <v>343</v>
      </c>
      <c r="R42" s="62" t="s">
        <v>42</v>
      </c>
      <c r="S42" s="29">
        <v>2235</v>
      </c>
      <c r="T42" s="68">
        <f>(425+116)/S42</f>
        <v>0.24205816554809845</v>
      </c>
      <c r="U42" s="67" t="s">
        <v>344</v>
      </c>
      <c r="V42" s="65" t="s">
        <v>345</v>
      </c>
    </row>
    <row r="43" spans="1:29" s="13" customFormat="1" ht="17.45" customHeight="1">
      <c r="A43" s="53" t="s">
        <v>35</v>
      </c>
      <c r="B43" s="18" t="s">
        <v>346</v>
      </c>
      <c r="C43" s="54" t="s">
        <v>95</v>
      </c>
      <c r="D43" s="55" t="s">
        <v>80</v>
      </c>
      <c r="E43" s="64">
        <v>2008</v>
      </c>
      <c r="F43" s="27">
        <v>2008</v>
      </c>
      <c r="G43" s="81" t="s">
        <v>347</v>
      </c>
      <c r="H43" s="57" t="s">
        <v>41</v>
      </c>
      <c r="I43" s="58">
        <v>32</v>
      </c>
      <c r="J43" s="59"/>
      <c r="K43" s="59"/>
      <c r="L43" s="60">
        <v>32</v>
      </c>
      <c r="M43" s="61" t="s">
        <v>91</v>
      </c>
      <c r="N43" s="62"/>
      <c r="O43" s="54" t="s">
        <v>348</v>
      </c>
      <c r="P43" s="63" t="s">
        <v>31</v>
      </c>
      <c r="Q43" s="61" t="s">
        <v>349</v>
      </c>
      <c r="R43" s="62" t="s">
        <v>42</v>
      </c>
      <c r="S43" s="29">
        <v>5855</v>
      </c>
      <c r="T43" s="64" t="s">
        <v>350</v>
      </c>
      <c r="U43" s="67" t="s">
        <v>93</v>
      </c>
      <c r="V43" s="65"/>
      <c r="W43" s="53"/>
      <c r="X43" s="53"/>
      <c r="Y43" s="53"/>
      <c r="Z43" s="53"/>
      <c r="AA43" s="53"/>
      <c r="AB43" s="53"/>
      <c r="AC43" s="53"/>
    </row>
    <row r="44" spans="1:29" ht="18.600000000000001" customHeight="1">
      <c r="A44" s="53" t="s">
        <v>77</v>
      </c>
      <c r="B44" s="17" t="s">
        <v>351</v>
      </c>
      <c r="C44" s="54" t="s">
        <v>151</v>
      </c>
      <c r="D44" s="55" t="s">
        <v>152</v>
      </c>
      <c r="E44" s="64">
        <v>2001</v>
      </c>
      <c r="F44" s="27">
        <v>2001</v>
      </c>
      <c r="G44" s="56" t="s">
        <v>352</v>
      </c>
      <c r="H44" s="57" t="s">
        <v>41</v>
      </c>
      <c r="I44" s="58">
        <v>32.799999999999997</v>
      </c>
      <c r="L44" s="60">
        <v>32.799999999999997</v>
      </c>
      <c r="M44" s="61" t="s">
        <v>353</v>
      </c>
      <c r="N44" s="24">
        <v>0.1</v>
      </c>
      <c r="O44" s="54" t="s">
        <v>354</v>
      </c>
      <c r="P44" s="63" t="s">
        <v>31</v>
      </c>
      <c r="Q44" s="61" t="s">
        <v>32</v>
      </c>
      <c r="R44" s="62" t="s">
        <v>18</v>
      </c>
      <c r="S44" s="29">
        <v>7857</v>
      </c>
      <c r="T44" s="68">
        <v>9.8000000000000004E-2</v>
      </c>
      <c r="U44" s="67" t="s">
        <v>355</v>
      </c>
      <c r="V44" s="65" t="s">
        <v>356</v>
      </c>
    </row>
    <row r="45" spans="1:29" ht="15" customHeight="1">
      <c r="A45" s="53" t="s">
        <v>22</v>
      </c>
      <c r="B45" s="18" t="s">
        <v>357</v>
      </c>
      <c r="C45" s="54" t="s">
        <v>71</v>
      </c>
      <c r="D45" s="55" t="s">
        <v>141</v>
      </c>
      <c r="E45" s="54" t="s">
        <v>358</v>
      </c>
      <c r="F45" s="27">
        <v>2011</v>
      </c>
      <c r="G45" s="56" t="s">
        <v>359</v>
      </c>
      <c r="H45" s="57" t="s">
        <v>360</v>
      </c>
      <c r="I45" s="58">
        <v>30</v>
      </c>
      <c r="L45" s="60">
        <v>30</v>
      </c>
      <c r="M45" s="61" t="s">
        <v>361</v>
      </c>
      <c r="O45" s="54" t="s">
        <v>362</v>
      </c>
      <c r="P45" s="63" t="s">
        <v>31</v>
      </c>
      <c r="Q45" s="61" t="s">
        <v>32</v>
      </c>
      <c r="R45" s="62" t="s">
        <v>18</v>
      </c>
      <c r="S45" s="29">
        <v>250</v>
      </c>
      <c r="T45" s="64" t="s">
        <v>363</v>
      </c>
      <c r="U45" s="67" t="s">
        <v>364</v>
      </c>
    </row>
    <row r="46" spans="1:29" ht="17.100000000000001" customHeight="1">
      <c r="A46" s="53" t="s">
        <v>35</v>
      </c>
      <c r="B46" s="18" t="s">
        <v>365</v>
      </c>
      <c r="C46" s="54" t="s">
        <v>366</v>
      </c>
      <c r="D46" s="55" t="s">
        <v>367</v>
      </c>
      <c r="E46" s="54" t="s">
        <v>368</v>
      </c>
      <c r="F46" s="27">
        <v>2005</v>
      </c>
      <c r="G46" s="56" t="s">
        <v>369</v>
      </c>
      <c r="H46" s="57" t="s">
        <v>370</v>
      </c>
      <c r="I46" s="58">
        <v>30</v>
      </c>
      <c r="L46" s="60">
        <v>30</v>
      </c>
      <c r="M46" s="61" t="s">
        <v>371</v>
      </c>
      <c r="O46" s="54" t="s">
        <v>372</v>
      </c>
      <c r="P46" s="63" t="s">
        <v>208</v>
      </c>
      <c r="Q46" s="75" t="s">
        <v>373</v>
      </c>
      <c r="R46" s="76" t="s">
        <v>42</v>
      </c>
      <c r="S46" s="29">
        <v>800</v>
      </c>
      <c r="T46" s="64" t="s">
        <v>374</v>
      </c>
      <c r="U46" s="67" t="s">
        <v>375</v>
      </c>
    </row>
    <row r="47" spans="1:29" ht="14.45" customHeight="1">
      <c r="A47" s="53" t="s">
        <v>22</v>
      </c>
      <c r="B47" s="18" t="s">
        <v>376</v>
      </c>
      <c r="C47" s="54" t="s">
        <v>71</v>
      </c>
      <c r="D47" s="55" t="s">
        <v>141</v>
      </c>
      <c r="E47" s="64" t="s">
        <v>233</v>
      </c>
      <c r="F47" s="27">
        <v>2012</v>
      </c>
      <c r="G47" s="56" t="s">
        <v>377</v>
      </c>
      <c r="H47" s="57" t="s">
        <v>41</v>
      </c>
      <c r="I47" s="58">
        <v>35</v>
      </c>
      <c r="M47" s="61" t="s">
        <v>378</v>
      </c>
      <c r="N47" s="24">
        <v>0.19</v>
      </c>
      <c r="O47" s="54" t="s">
        <v>379</v>
      </c>
      <c r="P47" s="63" t="s">
        <v>45</v>
      </c>
      <c r="Q47" s="61" t="s">
        <v>380</v>
      </c>
      <c r="R47" s="62" t="s">
        <v>18</v>
      </c>
      <c r="S47" s="29">
        <v>4496</v>
      </c>
      <c r="T47" s="66">
        <v>9.9000000000000005E-2</v>
      </c>
      <c r="U47" s="67" t="s">
        <v>381</v>
      </c>
      <c r="V47" s="65" t="s">
        <v>382</v>
      </c>
    </row>
    <row r="48" spans="1:29" ht="15.95" customHeight="1">
      <c r="A48" s="53" t="s">
        <v>22</v>
      </c>
      <c r="B48" s="18" t="s">
        <v>383</v>
      </c>
      <c r="C48" s="54" t="s">
        <v>95</v>
      </c>
      <c r="D48" s="55" t="s">
        <v>96</v>
      </c>
      <c r="E48" s="64" t="s">
        <v>73</v>
      </c>
      <c r="F48" s="27">
        <v>2009</v>
      </c>
      <c r="G48" s="56" t="s">
        <v>384</v>
      </c>
      <c r="H48" s="57" t="s">
        <v>41</v>
      </c>
      <c r="I48" s="58">
        <v>34</v>
      </c>
      <c r="L48" s="60">
        <v>34</v>
      </c>
      <c r="M48" s="61" t="s">
        <v>385</v>
      </c>
      <c r="O48" s="54" t="s">
        <v>386</v>
      </c>
      <c r="P48" s="63" t="s">
        <v>45</v>
      </c>
      <c r="Q48" s="61" t="s">
        <v>32</v>
      </c>
      <c r="R48" s="62" t="s">
        <v>18</v>
      </c>
      <c r="S48" s="29">
        <v>120</v>
      </c>
      <c r="T48" s="66">
        <v>0.47499999999999998</v>
      </c>
      <c r="U48" s="67" t="s">
        <v>387</v>
      </c>
      <c r="V48" s="65" t="s">
        <v>388</v>
      </c>
    </row>
    <row r="49" spans="1:22" ht="18" customHeight="1">
      <c r="A49" s="53" t="s">
        <v>288</v>
      </c>
      <c r="B49" s="18" t="s">
        <v>389</v>
      </c>
      <c r="C49" s="54" t="s">
        <v>390</v>
      </c>
      <c r="D49" s="55" t="s">
        <v>51</v>
      </c>
      <c r="E49" s="64" t="s">
        <v>153</v>
      </c>
      <c r="F49" s="27">
        <v>2013</v>
      </c>
      <c r="G49" s="56" t="s">
        <v>291</v>
      </c>
      <c r="H49" s="57" t="s">
        <v>41</v>
      </c>
      <c r="I49" s="58" t="s">
        <v>391</v>
      </c>
      <c r="M49" s="61" t="s">
        <v>392</v>
      </c>
      <c r="N49" s="24">
        <v>0.8</v>
      </c>
      <c r="O49" s="54" t="s">
        <v>393</v>
      </c>
      <c r="P49" s="63" t="s">
        <v>394</v>
      </c>
      <c r="R49" s="62" t="s">
        <v>18</v>
      </c>
      <c r="S49" s="29">
        <v>1151</v>
      </c>
      <c r="T49" s="64" t="s">
        <v>395</v>
      </c>
      <c r="U49" s="67" t="s">
        <v>93</v>
      </c>
    </row>
    <row r="50" spans="1:22" ht="18.95" customHeight="1">
      <c r="A50" s="53" t="s">
        <v>35</v>
      </c>
      <c r="B50" s="18" t="s">
        <v>396</v>
      </c>
      <c r="C50" s="54" t="s">
        <v>397</v>
      </c>
      <c r="D50" s="55" t="s">
        <v>398</v>
      </c>
      <c r="E50" s="54" t="s">
        <v>122</v>
      </c>
      <c r="G50" s="69" t="s">
        <v>399</v>
      </c>
      <c r="H50" s="57" t="s">
        <v>400</v>
      </c>
      <c r="I50" s="58">
        <v>30</v>
      </c>
      <c r="J50" s="59" t="s">
        <v>42</v>
      </c>
      <c r="L50" s="60">
        <v>30</v>
      </c>
      <c r="M50" s="61" t="s">
        <v>91</v>
      </c>
      <c r="O50" s="54" t="s">
        <v>401</v>
      </c>
      <c r="P50" s="63" t="s">
        <v>402</v>
      </c>
      <c r="Q50" s="82" t="s">
        <v>403</v>
      </c>
      <c r="R50" s="83" t="s">
        <v>42</v>
      </c>
      <c r="S50" s="29">
        <v>1824</v>
      </c>
      <c r="T50" s="64" t="s">
        <v>404</v>
      </c>
      <c r="U50" s="67" t="s">
        <v>405</v>
      </c>
      <c r="V50" s="65" t="s">
        <v>406</v>
      </c>
    </row>
    <row r="52" spans="1:22">
      <c r="B52" s="84"/>
    </row>
  </sheetData>
  <autoFilter ref="A1:V51" xr:uid="{00000000-0001-0000-0000-00000000000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18DE4-DB5A-435E-9E85-642FFE574D8F}">
  <dimension ref="A1:Y10"/>
  <sheetViews>
    <sheetView workbookViewId="0">
      <selection activeCell="E10" sqref="E10"/>
    </sheetView>
  </sheetViews>
  <sheetFormatPr defaultRowHeight="14.45"/>
  <cols>
    <col min="2" max="2" width="27.7109375" customWidth="1"/>
    <col min="3" max="3" width="12.5703125" customWidth="1"/>
  </cols>
  <sheetData>
    <row r="1" spans="1:25">
      <c r="A1" t="s">
        <v>407</v>
      </c>
      <c r="B1" t="s">
        <v>1</v>
      </c>
      <c r="C1" t="s">
        <v>2</v>
      </c>
      <c r="D1" t="s">
        <v>3</v>
      </c>
      <c r="E1" t="s">
        <v>4</v>
      </c>
      <c r="F1" t="s">
        <v>5</v>
      </c>
      <c r="G1" t="s">
        <v>6</v>
      </c>
      <c r="H1" t="s">
        <v>7</v>
      </c>
      <c r="I1" t="s">
        <v>8</v>
      </c>
      <c r="J1" t="s">
        <v>11</v>
      </c>
      <c r="K1" t="s">
        <v>12</v>
      </c>
      <c r="L1" t="s">
        <v>13</v>
      </c>
      <c r="M1" t="s">
        <v>14</v>
      </c>
      <c r="N1" t="s">
        <v>408</v>
      </c>
      <c r="O1" t="s">
        <v>15</v>
      </c>
      <c r="P1" t="s">
        <v>409</v>
      </c>
      <c r="Q1" t="s">
        <v>16</v>
      </c>
      <c r="R1" t="s">
        <v>17</v>
      </c>
      <c r="S1" t="s">
        <v>18</v>
      </c>
      <c r="T1" t="s">
        <v>19</v>
      </c>
      <c r="U1" t="s">
        <v>410</v>
      </c>
      <c r="V1" t="s">
        <v>411</v>
      </c>
      <c r="W1" t="s">
        <v>412</v>
      </c>
      <c r="X1" t="s">
        <v>413</v>
      </c>
      <c r="Y1" t="s">
        <v>21</v>
      </c>
    </row>
    <row r="2" spans="1:25">
      <c r="A2" t="s">
        <v>288</v>
      </c>
      <c r="B2" t="s">
        <v>414</v>
      </c>
      <c r="C2" t="s">
        <v>415</v>
      </c>
      <c r="D2" t="s">
        <v>106</v>
      </c>
      <c r="E2">
        <v>2015</v>
      </c>
      <c r="F2">
        <v>2015</v>
      </c>
      <c r="G2" t="s">
        <v>291</v>
      </c>
      <c r="H2" t="s">
        <v>41</v>
      </c>
      <c r="I2" t="s">
        <v>416</v>
      </c>
      <c r="J2">
        <v>22</v>
      </c>
      <c r="K2" t="s">
        <v>417</v>
      </c>
      <c r="M2" t="s">
        <v>418</v>
      </c>
      <c r="N2">
        <v>0.36</v>
      </c>
      <c r="O2" t="s">
        <v>316</v>
      </c>
      <c r="P2">
        <v>2</v>
      </c>
      <c r="Q2" t="s">
        <v>32</v>
      </c>
      <c r="R2" t="s">
        <v>18</v>
      </c>
      <c r="S2">
        <v>500</v>
      </c>
      <c r="T2" t="s">
        <v>419</v>
      </c>
      <c r="U2">
        <v>0.04</v>
      </c>
      <c r="V2">
        <v>1</v>
      </c>
      <c r="W2" t="s">
        <v>420</v>
      </c>
      <c r="X2">
        <v>0.33</v>
      </c>
      <c r="Y2" t="s">
        <v>421</v>
      </c>
    </row>
    <row r="3" spans="1:25">
      <c r="A3" t="s">
        <v>288</v>
      </c>
      <c r="B3" t="s">
        <v>422</v>
      </c>
      <c r="C3" t="s">
        <v>423</v>
      </c>
      <c r="D3" t="s">
        <v>106</v>
      </c>
      <c r="E3" t="s">
        <v>424</v>
      </c>
      <c r="F3">
        <v>2018</v>
      </c>
      <c r="G3" t="s">
        <v>291</v>
      </c>
      <c r="H3" t="s">
        <v>41</v>
      </c>
      <c r="I3" t="s">
        <v>425</v>
      </c>
      <c r="J3">
        <v>26</v>
      </c>
      <c r="K3" t="s">
        <v>426</v>
      </c>
      <c r="L3">
        <v>0.45</v>
      </c>
      <c r="M3" t="s">
        <v>427</v>
      </c>
      <c r="N3">
        <v>0.5</v>
      </c>
      <c r="O3" t="s">
        <v>31</v>
      </c>
      <c r="P3">
        <v>2</v>
      </c>
      <c r="Q3" t="s">
        <v>32</v>
      </c>
      <c r="R3" t="s">
        <v>18</v>
      </c>
      <c r="S3">
        <v>1194</v>
      </c>
      <c r="T3" t="s">
        <v>428</v>
      </c>
      <c r="U3">
        <v>0.2</v>
      </c>
      <c r="V3">
        <v>3</v>
      </c>
      <c r="W3" t="s">
        <v>429</v>
      </c>
      <c r="Y3" t="s">
        <v>430</v>
      </c>
    </row>
    <row r="4" spans="1:25">
      <c r="A4" t="s">
        <v>288</v>
      </c>
      <c r="B4" t="s">
        <v>431</v>
      </c>
      <c r="C4" t="s">
        <v>432</v>
      </c>
      <c r="D4" t="s">
        <v>433</v>
      </c>
      <c r="E4">
        <v>2012</v>
      </c>
      <c r="F4">
        <v>2012</v>
      </c>
      <c r="G4" t="s">
        <v>291</v>
      </c>
      <c r="H4" t="s">
        <v>41</v>
      </c>
      <c r="I4">
        <v>23.2</v>
      </c>
      <c r="J4">
        <v>23.2</v>
      </c>
      <c r="K4" t="s">
        <v>434</v>
      </c>
      <c r="M4" t="s">
        <v>435</v>
      </c>
      <c r="O4" t="s">
        <v>394</v>
      </c>
      <c r="P4">
        <v>3</v>
      </c>
      <c r="Q4" t="s">
        <v>32</v>
      </c>
      <c r="R4" t="s">
        <v>18</v>
      </c>
      <c r="S4">
        <v>454</v>
      </c>
      <c r="T4" t="s">
        <v>436</v>
      </c>
      <c r="U4">
        <v>9.1999999999999998E-2</v>
      </c>
      <c r="V4">
        <v>1</v>
      </c>
      <c r="W4" t="s">
        <v>437</v>
      </c>
      <c r="X4">
        <v>0.625</v>
      </c>
    </row>
    <row r="5" spans="1:25">
      <c r="A5" t="s">
        <v>288</v>
      </c>
      <c r="B5" t="s">
        <v>438</v>
      </c>
      <c r="C5" t="s">
        <v>390</v>
      </c>
      <c r="D5" t="s">
        <v>51</v>
      </c>
      <c r="E5">
        <v>2019</v>
      </c>
      <c r="F5">
        <v>2019</v>
      </c>
      <c r="G5" t="s">
        <v>291</v>
      </c>
      <c r="H5" t="s">
        <v>41</v>
      </c>
      <c r="I5">
        <v>26</v>
      </c>
      <c r="J5">
        <v>26</v>
      </c>
      <c r="K5" t="s">
        <v>91</v>
      </c>
      <c r="M5" t="s">
        <v>439</v>
      </c>
      <c r="O5" t="s">
        <v>45</v>
      </c>
      <c r="P5">
        <v>2</v>
      </c>
      <c r="Q5" t="s">
        <v>440</v>
      </c>
      <c r="R5" t="s">
        <v>42</v>
      </c>
      <c r="S5">
        <v>529</v>
      </c>
      <c r="T5" t="s">
        <v>441</v>
      </c>
      <c r="U5">
        <v>0.09</v>
      </c>
      <c r="V5">
        <v>1</v>
      </c>
      <c r="W5" t="s">
        <v>93</v>
      </c>
    </row>
    <row r="6" spans="1:25">
      <c r="A6" t="s">
        <v>149</v>
      </c>
      <c r="B6" t="s">
        <v>442</v>
      </c>
      <c r="C6" t="s">
        <v>443</v>
      </c>
      <c r="D6" t="s">
        <v>444</v>
      </c>
      <c r="E6" t="s">
        <v>445</v>
      </c>
      <c r="F6">
        <v>2016</v>
      </c>
      <c r="G6" t="s">
        <v>446</v>
      </c>
      <c r="H6" t="s">
        <v>155</v>
      </c>
      <c r="I6" t="s">
        <v>447</v>
      </c>
      <c r="J6">
        <v>21</v>
      </c>
      <c r="K6" t="s">
        <v>448</v>
      </c>
      <c r="M6" t="s">
        <v>449</v>
      </c>
      <c r="N6">
        <v>0.6</v>
      </c>
      <c r="O6" t="s">
        <v>208</v>
      </c>
      <c r="P6">
        <v>2</v>
      </c>
      <c r="Q6" t="s">
        <v>32</v>
      </c>
      <c r="R6" t="s">
        <v>18</v>
      </c>
      <c r="S6">
        <v>324</v>
      </c>
      <c r="T6" t="s">
        <v>450</v>
      </c>
      <c r="U6" t="s">
        <v>451</v>
      </c>
      <c r="V6">
        <v>3</v>
      </c>
      <c r="W6" t="s">
        <v>452</v>
      </c>
    </row>
    <row r="7" spans="1:25">
      <c r="A7" t="s">
        <v>453</v>
      </c>
      <c r="B7" t="s">
        <v>454</v>
      </c>
      <c r="C7" t="s">
        <v>415</v>
      </c>
      <c r="D7" t="s">
        <v>106</v>
      </c>
      <c r="E7">
        <v>2018</v>
      </c>
      <c r="F7">
        <v>2018</v>
      </c>
      <c r="G7" t="s">
        <v>107</v>
      </c>
      <c r="H7" t="s">
        <v>41</v>
      </c>
      <c r="I7">
        <v>27</v>
      </c>
      <c r="J7">
        <v>27</v>
      </c>
      <c r="K7" t="s">
        <v>455</v>
      </c>
      <c r="L7">
        <v>0.37</v>
      </c>
      <c r="M7" t="s">
        <v>456</v>
      </c>
      <c r="N7">
        <v>0.52</v>
      </c>
      <c r="O7" t="s">
        <v>316</v>
      </c>
      <c r="P7">
        <v>1</v>
      </c>
      <c r="Q7" t="s">
        <v>457</v>
      </c>
      <c r="R7" t="s">
        <v>42</v>
      </c>
      <c r="S7">
        <v>737</v>
      </c>
      <c r="T7" t="s">
        <v>458</v>
      </c>
      <c r="U7">
        <v>0.10100000000000001</v>
      </c>
      <c r="V7">
        <v>2</v>
      </c>
      <c r="Y7" t="s">
        <v>459</v>
      </c>
    </row>
    <row r="8" spans="1:25">
      <c r="A8" t="s">
        <v>453</v>
      </c>
      <c r="B8" t="s">
        <v>460</v>
      </c>
      <c r="C8" t="s">
        <v>105</v>
      </c>
      <c r="D8" t="s">
        <v>106</v>
      </c>
      <c r="E8" t="s">
        <v>461</v>
      </c>
      <c r="F8">
        <v>2016</v>
      </c>
      <c r="G8" t="s">
        <v>107</v>
      </c>
      <c r="H8" t="s">
        <v>462</v>
      </c>
      <c r="I8" t="s">
        <v>463</v>
      </c>
      <c r="K8" t="s">
        <v>464</v>
      </c>
      <c r="M8" t="s">
        <v>465</v>
      </c>
      <c r="N8">
        <v>0.4</v>
      </c>
      <c r="O8" t="s">
        <v>45</v>
      </c>
      <c r="P8">
        <v>1</v>
      </c>
      <c r="Q8" t="s">
        <v>466</v>
      </c>
      <c r="R8" t="s">
        <v>42</v>
      </c>
      <c r="S8">
        <v>2959</v>
      </c>
      <c r="T8" t="s">
        <v>467</v>
      </c>
      <c r="U8">
        <v>0.11</v>
      </c>
      <c r="V8">
        <v>2</v>
      </c>
      <c r="W8" t="s">
        <v>468</v>
      </c>
    </row>
    <row r="9" spans="1:25" ht="15">
      <c r="A9" t="s">
        <v>149</v>
      </c>
      <c r="B9" s="37" t="s">
        <v>469</v>
      </c>
      <c r="C9" t="s">
        <v>470</v>
      </c>
      <c r="D9" t="s">
        <v>471</v>
      </c>
      <c r="E9" t="s">
        <v>472</v>
      </c>
    </row>
    <row r="10" spans="1:25" ht="15">
      <c r="A10" t="s">
        <v>149</v>
      </c>
      <c r="B10" s="37" t="s">
        <v>473</v>
      </c>
      <c r="C10" t="s">
        <v>415</v>
      </c>
      <c r="D10" t="s">
        <v>474</v>
      </c>
      <c r="E10" t="s">
        <v>475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47950-4274-46B7-AC93-9101DD52170D}">
  <dimension ref="A1:O4"/>
  <sheetViews>
    <sheetView workbookViewId="0">
      <selection activeCell="D24" sqref="D24"/>
    </sheetView>
  </sheetViews>
  <sheetFormatPr defaultRowHeight="14.45"/>
  <cols>
    <col min="15" max="15" width="64.85546875" customWidth="1"/>
  </cols>
  <sheetData>
    <row r="1" spans="1:15" ht="130.5">
      <c r="A1" s="1" t="s">
        <v>407</v>
      </c>
      <c r="B1" s="2" t="s">
        <v>1</v>
      </c>
      <c r="C1" s="94" t="s">
        <v>2</v>
      </c>
      <c r="D1" s="94" t="s">
        <v>3</v>
      </c>
      <c r="E1" s="5" t="s">
        <v>4</v>
      </c>
      <c r="F1" s="5" t="s">
        <v>6</v>
      </c>
      <c r="G1" s="5" t="s">
        <v>7</v>
      </c>
      <c r="H1" s="6" t="s">
        <v>8</v>
      </c>
      <c r="I1" s="6" t="s">
        <v>12</v>
      </c>
      <c r="J1" s="5" t="s">
        <v>476</v>
      </c>
      <c r="K1" s="6" t="s">
        <v>16</v>
      </c>
      <c r="L1" s="6" t="s">
        <v>18</v>
      </c>
      <c r="M1" s="12" t="s">
        <v>19</v>
      </c>
      <c r="N1" s="1" t="s">
        <v>412</v>
      </c>
      <c r="O1" s="94" t="s">
        <v>21</v>
      </c>
    </row>
    <row r="2" spans="1:15" s="7" customFormat="1">
      <c r="A2" s="7" t="s">
        <v>77</v>
      </c>
      <c r="B2" s="9" t="s">
        <v>477</v>
      </c>
      <c r="C2" s="7" t="s">
        <v>267</v>
      </c>
      <c r="D2" s="7" t="s">
        <v>478</v>
      </c>
      <c r="E2" s="7" t="s">
        <v>269</v>
      </c>
      <c r="F2" s="8" t="s">
        <v>479</v>
      </c>
      <c r="G2" s="7" t="s">
        <v>480</v>
      </c>
      <c r="H2" s="11"/>
      <c r="J2" s="7" t="s">
        <v>481</v>
      </c>
      <c r="L2" s="7">
        <v>5095</v>
      </c>
      <c r="M2" s="8"/>
      <c r="O2" s="7" t="s">
        <v>482</v>
      </c>
    </row>
    <row r="3" spans="1:15" s="7" customFormat="1">
      <c r="A3" s="7" t="s">
        <v>77</v>
      </c>
      <c r="B3" s="9" t="s">
        <v>483</v>
      </c>
      <c r="C3" s="7" t="s">
        <v>95</v>
      </c>
      <c r="D3" s="7" t="s">
        <v>80</v>
      </c>
      <c r="E3" s="8">
        <v>2006</v>
      </c>
      <c r="F3" s="8" t="s">
        <v>484</v>
      </c>
      <c r="G3" s="7" t="s">
        <v>41</v>
      </c>
      <c r="H3" s="11">
        <v>32</v>
      </c>
      <c r="J3" s="7" t="s">
        <v>485</v>
      </c>
      <c r="M3" s="8"/>
      <c r="O3" s="7" t="s">
        <v>486</v>
      </c>
    </row>
    <row r="4" spans="1:15" s="7" customFormat="1">
      <c r="A4" s="7" t="s">
        <v>77</v>
      </c>
      <c r="B4" s="9" t="s">
        <v>487</v>
      </c>
      <c r="C4" s="7" t="s">
        <v>114</v>
      </c>
      <c r="D4" s="7" t="s">
        <v>488</v>
      </c>
      <c r="E4" s="8">
        <v>2003</v>
      </c>
      <c r="F4" s="8" t="s">
        <v>67</v>
      </c>
      <c r="G4" s="7" t="s">
        <v>41</v>
      </c>
      <c r="H4" s="11"/>
      <c r="J4" s="7" t="s">
        <v>489</v>
      </c>
      <c r="M4" s="8"/>
      <c r="O4" s="7" t="s">
        <v>490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413B4-821F-4037-9193-0258A9DC6230}">
  <dimension ref="A1:AA14"/>
  <sheetViews>
    <sheetView workbookViewId="0">
      <selection activeCell="G19" sqref="G19"/>
    </sheetView>
  </sheetViews>
  <sheetFormatPr defaultRowHeight="14.45"/>
  <cols>
    <col min="2" max="2" width="20.85546875" customWidth="1"/>
    <col min="3" max="3" width="6.140625" style="33" customWidth="1"/>
    <col min="4" max="4" width="9.5703125" customWidth="1"/>
    <col min="5" max="5" width="8.140625" customWidth="1"/>
    <col min="6" max="6" width="17.140625" customWidth="1"/>
    <col min="7" max="7" width="13.42578125" customWidth="1"/>
    <col min="8" max="8" width="14.140625" customWidth="1"/>
    <col min="9" max="9" width="11.140625" customWidth="1"/>
    <col min="10" max="10" width="10.5703125" customWidth="1"/>
    <col min="11" max="11" width="27.140625" customWidth="1"/>
    <col min="12" max="12" width="9.140625" style="30" customWidth="1"/>
    <col min="13" max="13" width="12.7109375" customWidth="1"/>
    <col min="14" max="14" width="13.140625" customWidth="1"/>
    <col min="16" max="16" width="13.7109375" customWidth="1"/>
    <col min="17" max="17" width="11.42578125" customWidth="1"/>
    <col min="19" max="19" width="14.85546875" customWidth="1"/>
    <col min="20" max="20" width="34.85546875" customWidth="1"/>
  </cols>
  <sheetData>
    <row r="1" spans="1:27">
      <c r="C1" s="98" t="s">
        <v>41</v>
      </c>
      <c r="D1" s="98"/>
      <c r="E1" s="98"/>
      <c r="F1" s="98"/>
      <c r="G1" s="98"/>
      <c r="H1" s="98"/>
      <c r="I1" s="98"/>
      <c r="J1" s="98"/>
      <c r="K1" s="86"/>
      <c r="L1" s="99" t="s">
        <v>491</v>
      </c>
      <c r="M1" s="99"/>
      <c r="N1" s="99"/>
      <c r="O1" s="99"/>
      <c r="P1" s="99"/>
      <c r="Q1" s="99"/>
      <c r="R1" s="99"/>
      <c r="S1" s="100"/>
    </row>
    <row r="2" spans="1:27">
      <c r="D2" s="96" t="s">
        <v>492</v>
      </c>
      <c r="E2" s="96"/>
      <c r="F2" s="96"/>
      <c r="G2" s="96"/>
      <c r="H2" s="91" t="s">
        <v>493</v>
      </c>
      <c r="I2" s="97" t="s">
        <v>494</v>
      </c>
      <c r="J2" s="97"/>
      <c r="K2" s="92"/>
      <c r="L2" s="101" t="s">
        <v>495</v>
      </c>
      <c r="M2" s="101"/>
      <c r="N2" s="101"/>
      <c r="O2" s="101"/>
      <c r="P2" s="93" t="s">
        <v>496</v>
      </c>
      <c r="Q2" s="101" t="s">
        <v>497</v>
      </c>
      <c r="R2" s="101"/>
      <c r="S2" s="102"/>
      <c r="T2" s="14"/>
      <c r="U2" s="14"/>
    </row>
    <row r="3" spans="1:27" ht="57.95">
      <c r="C3" s="36" t="s">
        <v>498</v>
      </c>
      <c r="D3" s="87" t="s">
        <v>499</v>
      </c>
      <c r="E3" s="87" t="s">
        <v>500</v>
      </c>
      <c r="F3" s="87" t="s">
        <v>501</v>
      </c>
      <c r="G3" s="87" t="s">
        <v>502</v>
      </c>
      <c r="H3" s="87" t="s">
        <v>503</v>
      </c>
      <c r="I3" s="88" t="s">
        <v>504</v>
      </c>
      <c r="J3" s="88" t="s">
        <v>505</v>
      </c>
      <c r="K3" s="89" t="s">
        <v>506</v>
      </c>
      <c r="L3" s="90" t="s">
        <v>507</v>
      </c>
      <c r="M3" s="32" t="s">
        <v>508</v>
      </c>
      <c r="N3" s="32" t="s">
        <v>509</v>
      </c>
      <c r="O3" s="32" t="s">
        <v>510</v>
      </c>
      <c r="P3" s="32" t="s">
        <v>511</v>
      </c>
      <c r="Q3" s="32" t="s">
        <v>504</v>
      </c>
      <c r="R3" s="32" t="s">
        <v>512</v>
      </c>
      <c r="S3" s="32" t="s">
        <v>513</v>
      </c>
      <c r="T3" s="14" t="s">
        <v>506</v>
      </c>
      <c r="U3" s="14"/>
    </row>
    <row r="4" spans="1:27" s="4" customFormat="1" ht="28.5" customHeight="1">
      <c r="A4" s="10" t="s">
        <v>175</v>
      </c>
      <c r="B4" s="16" t="s">
        <v>176</v>
      </c>
      <c r="C4" s="35">
        <f>SUM(D4:J4)</f>
        <v>5</v>
      </c>
      <c r="D4" s="4">
        <v>1</v>
      </c>
      <c r="E4" s="4">
        <v>0</v>
      </c>
      <c r="F4" s="4">
        <v>0</v>
      </c>
      <c r="G4" s="4">
        <v>2</v>
      </c>
      <c r="H4" s="4">
        <v>0</v>
      </c>
      <c r="I4" s="4">
        <v>2</v>
      </c>
      <c r="J4" s="4">
        <v>0</v>
      </c>
      <c r="K4" s="34" t="s">
        <v>514</v>
      </c>
      <c r="L4" s="95"/>
      <c r="M4" s="25"/>
      <c r="N4" s="25"/>
      <c r="O4" s="25"/>
      <c r="P4" s="25"/>
      <c r="Q4" s="25"/>
      <c r="R4" s="25"/>
      <c r="S4" s="25"/>
      <c r="T4" s="25"/>
    </row>
    <row r="5" spans="1:27" s="4" customFormat="1" ht="19.5" customHeight="1">
      <c r="A5" s="10" t="s">
        <v>149</v>
      </c>
      <c r="B5" s="16" t="s">
        <v>150</v>
      </c>
      <c r="C5" s="35">
        <v>8</v>
      </c>
      <c r="D5" s="25"/>
      <c r="E5" s="25"/>
      <c r="F5" s="25"/>
      <c r="G5" s="25"/>
      <c r="H5" s="25"/>
      <c r="I5" s="25"/>
      <c r="J5" s="25"/>
      <c r="K5" s="26"/>
      <c r="L5" s="31">
        <v>1</v>
      </c>
      <c r="M5" s="10">
        <v>1</v>
      </c>
      <c r="N5" s="10">
        <v>0</v>
      </c>
      <c r="O5" s="10">
        <v>1</v>
      </c>
      <c r="P5" s="10">
        <v>0</v>
      </c>
      <c r="Q5" s="10">
        <v>1</v>
      </c>
      <c r="R5" s="10">
        <v>1</v>
      </c>
      <c r="S5" s="10">
        <v>1</v>
      </c>
      <c r="T5" s="10" t="s">
        <v>515</v>
      </c>
      <c r="U5" s="10"/>
      <c r="V5" s="10"/>
      <c r="W5" s="10"/>
      <c r="X5" s="10"/>
      <c r="Y5" s="10"/>
      <c r="Z5" s="10"/>
      <c r="AA5" s="10"/>
    </row>
    <row r="6" spans="1:27" s="10" customFormat="1" ht="17.45" customHeight="1">
      <c r="A6" s="4" t="s">
        <v>175</v>
      </c>
      <c r="B6" s="15" t="s">
        <v>212</v>
      </c>
      <c r="C6" s="35">
        <f t="shared" ref="C6:C8" si="0">SUM(D6:J6)</f>
        <v>3</v>
      </c>
      <c r="D6" s="20">
        <v>0</v>
      </c>
      <c r="E6" s="21">
        <v>0</v>
      </c>
      <c r="F6" s="19">
        <v>0</v>
      </c>
      <c r="G6" s="19">
        <v>0</v>
      </c>
      <c r="H6" s="10">
        <v>0</v>
      </c>
      <c r="I6" s="10">
        <v>2</v>
      </c>
      <c r="J6" s="10">
        <v>1</v>
      </c>
      <c r="K6" s="20" t="s">
        <v>516</v>
      </c>
      <c r="L6" s="95"/>
      <c r="M6" s="25"/>
      <c r="N6" s="25"/>
      <c r="O6" s="25"/>
      <c r="P6" s="25"/>
      <c r="Q6" s="25"/>
      <c r="R6" s="25"/>
      <c r="S6" s="25"/>
      <c r="T6" s="25"/>
    </row>
    <row r="7" spans="1:27" s="10" customFormat="1" ht="19.5" customHeight="1">
      <c r="A7" s="3" t="s">
        <v>288</v>
      </c>
      <c r="B7" s="16" t="s">
        <v>289</v>
      </c>
      <c r="C7" s="35">
        <f t="shared" si="0"/>
        <v>5</v>
      </c>
      <c r="D7" s="10">
        <v>1</v>
      </c>
      <c r="E7" s="28">
        <v>1</v>
      </c>
      <c r="F7" s="10">
        <v>0</v>
      </c>
      <c r="G7" s="10">
        <v>1</v>
      </c>
      <c r="H7" s="10">
        <v>0</v>
      </c>
      <c r="I7" s="10">
        <v>2</v>
      </c>
      <c r="J7" s="10">
        <v>0</v>
      </c>
      <c r="K7" s="20" t="s">
        <v>517</v>
      </c>
      <c r="L7" s="95"/>
      <c r="M7" s="25"/>
      <c r="N7" s="25"/>
      <c r="O7" s="25"/>
      <c r="P7" s="25"/>
      <c r="Q7" s="25"/>
      <c r="R7" s="25"/>
      <c r="S7" s="25"/>
      <c r="T7" s="25"/>
    </row>
    <row r="8" spans="1:27" s="25" customFormat="1" ht="18" customHeight="1">
      <c r="A8" s="3" t="s">
        <v>288</v>
      </c>
      <c r="B8" s="16" t="s">
        <v>389</v>
      </c>
      <c r="C8" s="35">
        <f t="shared" si="0"/>
        <v>6</v>
      </c>
      <c r="D8" s="10">
        <v>1</v>
      </c>
      <c r="E8" s="10">
        <v>1</v>
      </c>
      <c r="F8" s="10">
        <v>0</v>
      </c>
      <c r="G8" s="10">
        <v>1</v>
      </c>
      <c r="H8" s="10">
        <v>0</v>
      </c>
      <c r="I8" s="10">
        <v>2</v>
      </c>
      <c r="J8" s="10">
        <v>1</v>
      </c>
      <c r="K8" s="20" t="s">
        <v>517</v>
      </c>
      <c r="L8" s="95"/>
      <c r="U8" s="10"/>
      <c r="V8" s="10"/>
      <c r="W8" s="10"/>
      <c r="X8" s="10"/>
      <c r="Y8" s="10"/>
      <c r="Z8" s="10"/>
      <c r="AA8" s="10"/>
    </row>
    <row r="14" spans="1:27">
      <c r="M14" s="20"/>
    </row>
  </sheetData>
  <mergeCells count="6">
    <mergeCell ref="D2:G2"/>
    <mergeCell ref="I2:J2"/>
    <mergeCell ref="C1:J1"/>
    <mergeCell ref="L1:S1"/>
    <mergeCell ref="L2:O2"/>
    <mergeCell ref="Q2:S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Davis, Stephanie Marie (CDC/GHC/DGHT)</dc:creator>
  <cp:keywords/>
  <dc:description/>
  <cp:lastModifiedBy>Lucas, Todd (CDC/GHC/DGHT)</cp:lastModifiedBy>
  <cp:revision/>
  <dcterms:created xsi:type="dcterms:W3CDTF">2015-06-05T18:17:20Z</dcterms:created>
  <dcterms:modified xsi:type="dcterms:W3CDTF">2025-06-03T13:07:02Z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2024-09-04T16:43:47Z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0e56d591-6dfa-4a8d-a902-94033bcbb53d</vt:lpwstr>
  </property>
  <property fmtid="{D5CDD505-2E9C-101B-9397-08002B2CF9AE}" pid="8" name="MSIP_Label_8af03ff0-41c5-4c41-b55e-fabb8fae94be_ContentBits">
    <vt:lpwstr>0</vt:lpwstr>
  </property>
</Properties>
</file>