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4280" tabRatio="500" activeTab="0"/>
  </bookViews>
  <sheets>
    <sheet name="Table S3" sheetId="1" r:id="rId1"/>
  </sheets>
  <definedNames/>
  <calcPr fullCalcOnLoad="1"/>
</workbook>
</file>

<file path=xl/sharedStrings.xml><?xml version="1.0" encoding="utf-8"?>
<sst xmlns="http://schemas.openxmlformats.org/spreadsheetml/2006/main" count="83" uniqueCount="81">
  <si>
    <t xml:space="preserve">Culex pipiens </t>
  </si>
  <si>
    <t xml:space="preserve">Culex tarsalis </t>
  </si>
  <si>
    <t>Culex restuans</t>
  </si>
  <si>
    <t>Culex quinquefasciatus</t>
  </si>
  <si>
    <t>Culex stigmatosoma</t>
  </si>
  <si>
    <t>Culex erythrothorax</t>
  </si>
  <si>
    <t>Culex nigripalpus</t>
  </si>
  <si>
    <t xml:space="preserve">Culex salinarius </t>
  </si>
  <si>
    <t>Culex erraticus</t>
  </si>
  <si>
    <t>Culex peccator</t>
  </si>
  <si>
    <t>Culex pilosus</t>
  </si>
  <si>
    <t>Culex territans</t>
  </si>
  <si>
    <t>Culiseta melanura</t>
  </si>
  <si>
    <t>Culiseta moristans</t>
  </si>
  <si>
    <t>Culiseta inornata</t>
  </si>
  <si>
    <t>Anopheles crucians</t>
  </si>
  <si>
    <t>Anopheles punctipennis</t>
  </si>
  <si>
    <t>Anopheles quadrimaculatus</t>
  </si>
  <si>
    <t>Aedes thibaulti</t>
  </si>
  <si>
    <t>Coquillettidia perturbans</t>
  </si>
  <si>
    <t>Aedes aegypti</t>
  </si>
  <si>
    <t>Aedes canadensis</t>
  </si>
  <si>
    <t>Aedes albopictus</t>
  </si>
  <si>
    <t>Aedes cantator</t>
  </si>
  <si>
    <t>Aedes atlanticus</t>
  </si>
  <si>
    <t>Aedes triseriatus</t>
  </si>
  <si>
    <t>Aedes japonicus japonicus</t>
  </si>
  <si>
    <t>Aedes infirmatus</t>
  </si>
  <si>
    <t>Aedes vexans</t>
  </si>
  <si>
    <t>Aedes dorsalis</t>
  </si>
  <si>
    <t>Aedes sollicitans</t>
  </si>
  <si>
    <t>Aedes trivittatus</t>
  </si>
  <si>
    <t>Aedes nigromaculis</t>
  </si>
  <si>
    <t>Aedes fulvus pallens</t>
  </si>
  <si>
    <t>Psorophora ferox</t>
  </si>
  <si>
    <t>Psorophora discolor</t>
  </si>
  <si>
    <t>Mansonia titillans</t>
  </si>
  <si>
    <t>Wyeomyia mitchellii</t>
  </si>
  <si>
    <t>Deinocerites cancer</t>
  </si>
  <si>
    <t>Bos</t>
  </si>
  <si>
    <t>Capra</t>
  </si>
  <si>
    <t>Ovis</t>
  </si>
  <si>
    <t>Dama</t>
  </si>
  <si>
    <t>Odocoilius</t>
  </si>
  <si>
    <t>Homo</t>
  </si>
  <si>
    <t>Rattus</t>
  </si>
  <si>
    <t>Cervidae</t>
  </si>
  <si>
    <t>Bovidae</t>
  </si>
  <si>
    <t>Muridae</t>
  </si>
  <si>
    <t>Cricitidae</t>
  </si>
  <si>
    <t>Sciuridae</t>
  </si>
  <si>
    <t>Artiodactyla</t>
  </si>
  <si>
    <t>Primates</t>
  </si>
  <si>
    <t>Rodentia</t>
  </si>
  <si>
    <t>Carnivora</t>
  </si>
  <si>
    <t>Chiroptera</t>
  </si>
  <si>
    <t>Didelphimorpha</t>
  </si>
  <si>
    <t>Perissodactyla</t>
  </si>
  <si>
    <t>Aves</t>
  </si>
  <si>
    <t>Amphibia</t>
  </si>
  <si>
    <t>Reptilia</t>
  </si>
  <si>
    <t>Family</t>
  </si>
  <si>
    <t>Order</t>
  </si>
  <si>
    <t>Class</t>
  </si>
  <si>
    <t>Genus</t>
  </si>
  <si>
    <t>Competence</t>
  </si>
  <si>
    <t>Vector</t>
  </si>
  <si>
    <t>Aedes taeniorhynchus</t>
  </si>
  <si>
    <t>Aedes sticticus</t>
  </si>
  <si>
    <t>% Risk</t>
  </si>
  <si>
    <t>Culex cedecei</t>
  </si>
  <si>
    <t>Vertebrate host</t>
  </si>
  <si>
    <t>Vertebrate Fvi -&gt;</t>
  </si>
  <si>
    <t>Vertebrate % Risk -&gt;</t>
  </si>
  <si>
    <t>Fvi</t>
  </si>
  <si>
    <t>Total</t>
  </si>
  <si>
    <t>Bloodmeals</t>
  </si>
  <si>
    <t>Suidae</t>
  </si>
  <si>
    <t>Lagomorpha</t>
  </si>
  <si>
    <t>Mammalia</t>
  </si>
  <si>
    <t>Psorophora columbiae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</si>
</sst>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E+00"/>
    <numFmt numFmtId="166" formatCode="0.0000"/>
  </numFmts>
  <fonts count="42">
    <font>
      <sz val="12"/>
      <color theme="1"/>
      <name val="Calibri"/>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1"/>
      <color indexed="8"/>
      <name val="Arial"/>
      <family val="0"/>
    </font>
    <font>
      <b/>
      <sz val="11"/>
      <color indexed="8"/>
      <name val="Arial"/>
      <family val="0"/>
    </font>
    <font>
      <i/>
      <sz val="11"/>
      <color indexed="8"/>
      <name val="Arial"/>
      <family val="0"/>
    </font>
    <font>
      <sz val="11"/>
      <color indexed="8"/>
      <name val="Calibri"/>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1"/>
      <color theme="1"/>
      <name val="Arial"/>
      <family val="0"/>
    </font>
    <font>
      <b/>
      <sz val="11"/>
      <color theme="1"/>
      <name val="Arial"/>
      <family val="0"/>
    </font>
    <font>
      <i/>
      <sz val="11"/>
      <color theme="1"/>
      <name val="Arial"/>
      <family val="0"/>
    </font>
    <font>
      <sz val="11"/>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0" tint="-0.0499799996614456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0">
    <xf numFmtId="0" fontId="0" fillId="0" borderId="0" xfId="0" applyFont="1" applyAlignment="1">
      <alignment/>
    </xf>
    <xf numFmtId="2" fontId="38" fillId="33" borderId="10" xfId="0" applyNumberFormat="1" applyFont="1" applyFill="1" applyBorder="1" applyAlignment="1">
      <alignment horizontal="center"/>
    </xf>
    <xf numFmtId="0" fontId="38" fillId="0" borderId="0" xfId="0" applyFont="1" applyAlignment="1">
      <alignment/>
    </xf>
    <xf numFmtId="0" fontId="38" fillId="33" borderId="0" xfId="0" applyFont="1" applyFill="1" applyAlignment="1">
      <alignment/>
    </xf>
    <xf numFmtId="0" fontId="38" fillId="33" borderId="0" xfId="0" applyFont="1" applyFill="1" applyAlignment="1">
      <alignment horizontal="center"/>
    </xf>
    <xf numFmtId="0" fontId="39" fillId="33" borderId="11" xfId="0" applyFont="1" applyFill="1" applyBorder="1" applyAlignment="1">
      <alignment horizontal="center"/>
    </xf>
    <xf numFmtId="0" fontId="38" fillId="33" borderId="12" xfId="0" applyFont="1" applyFill="1" applyBorder="1" applyAlignment="1">
      <alignment horizontal="center"/>
    </xf>
    <xf numFmtId="0" fontId="38" fillId="33" borderId="11" xfId="0" applyFont="1" applyFill="1" applyBorder="1" applyAlignment="1">
      <alignment horizontal="center"/>
    </xf>
    <xf numFmtId="0" fontId="39" fillId="33" borderId="13" xfId="0" applyFont="1" applyFill="1" applyBorder="1" applyAlignment="1">
      <alignment horizontal="center"/>
    </xf>
    <xf numFmtId="0" fontId="39" fillId="33" borderId="10" xfId="0" applyFont="1" applyFill="1" applyBorder="1" applyAlignment="1">
      <alignment horizontal="center"/>
    </xf>
    <xf numFmtId="0" fontId="39" fillId="33" borderId="0" xfId="0" applyFont="1" applyFill="1" applyBorder="1" applyAlignment="1">
      <alignment horizontal="center"/>
    </xf>
    <xf numFmtId="2" fontId="38" fillId="33" borderId="12" xfId="0" applyNumberFormat="1" applyFont="1" applyFill="1" applyBorder="1" applyAlignment="1">
      <alignment horizontal="center"/>
    </xf>
    <xf numFmtId="2" fontId="38" fillId="33" borderId="11" xfId="0" applyNumberFormat="1" applyFont="1" applyFill="1" applyBorder="1" applyAlignment="1">
      <alignment horizontal="center"/>
    </xf>
    <xf numFmtId="2" fontId="38" fillId="33" borderId="14" xfId="0" applyNumberFormat="1" applyFont="1" applyFill="1" applyBorder="1" applyAlignment="1">
      <alignment horizontal="center"/>
    </xf>
    <xf numFmtId="0" fontId="38" fillId="33" borderId="15" xfId="0" applyFont="1" applyFill="1" applyBorder="1" applyAlignment="1">
      <alignment horizontal="center"/>
    </xf>
    <xf numFmtId="0" fontId="38" fillId="33" borderId="16" xfId="0" applyFont="1" applyFill="1" applyBorder="1" applyAlignment="1">
      <alignment horizontal="center"/>
    </xf>
    <xf numFmtId="0" fontId="38" fillId="7" borderId="0" xfId="0" applyFont="1" applyFill="1" applyBorder="1" applyAlignment="1">
      <alignment horizontal="center"/>
    </xf>
    <xf numFmtId="0" fontId="38" fillId="2" borderId="0" xfId="0" applyFont="1" applyFill="1" applyBorder="1" applyAlignment="1">
      <alignment horizontal="center"/>
    </xf>
    <xf numFmtId="0" fontId="38" fillId="3" borderId="0" xfId="0" applyFont="1" applyFill="1" applyBorder="1" applyAlignment="1">
      <alignment horizontal="center"/>
    </xf>
    <xf numFmtId="0" fontId="38" fillId="4" borderId="0" xfId="0" applyFont="1" applyFill="1" applyBorder="1" applyAlignment="1">
      <alignment horizontal="center"/>
    </xf>
    <xf numFmtId="0" fontId="40" fillId="33" borderId="10" xfId="0" applyFont="1" applyFill="1" applyBorder="1" applyAlignment="1">
      <alignment/>
    </xf>
    <xf numFmtId="0" fontId="40" fillId="33" borderId="12" xfId="0" applyFont="1" applyFill="1" applyBorder="1" applyAlignment="1">
      <alignment horizontal="center"/>
    </xf>
    <xf numFmtId="0" fontId="40" fillId="33" borderId="11" xfId="0" applyFont="1" applyFill="1" applyBorder="1" applyAlignment="1">
      <alignment horizontal="center"/>
    </xf>
    <xf numFmtId="0" fontId="38" fillId="33" borderId="17" xfId="0" applyFont="1" applyFill="1" applyBorder="1" applyAlignment="1">
      <alignment horizontal="center"/>
    </xf>
    <xf numFmtId="0" fontId="38" fillId="33" borderId="18" xfId="0" applyFont="1" applyFill="1" applyBorder="1" applyAlignment="1">
      <alignment horizontal="center"/>
    </xf>
    <xf numFmtId="0" fontId="38" fillId="33" borderId="19" xfId="0" applyFont="1" applyFill="1" applyBorder="1" applyAlignment="1">
      <alignment horizontal="center"/>
    </xf>
    <xf numFmtId="0" fontId="38" fillId="0" borderId="0" xfId="0" applyFont="1" applyAlignment="1">
      <alignment horizontal="center"/>
    </xf>
    <xf numFmtId="0" fontId="38" fillId="33" borderId="0" xfId="0" applyFont="1" applyFill="1" applyBorder="1" applyAlignment="1">
      <alignment horizontal="center"/>
    </xf>
    <xf numFmtId="0" fontId="38" fillId="33" borderId="10" xfId="0" applyFont="1" applyFill="1" applyBorder="1" applyAlignment="1">
      <alignment horizontal="center"/>
    </xf>
    <xf numFmtId="0" fontId="40" fillId="33" borderId="0" xfId="0" applyFont="1" applyFill="1" applyBorder="1" applyAlignment="1">
      <alignment/>
    </xf>
    <xf numFmtId="0" fontId="40" fillId="33" borderId="20" xfId="0" applyFont="1" applyFill="1" applyBorder="1" applyAlignment="1">
      <alignment/>
    </xf>
    <xf numFmtId="0" fontId="38" fillId="0" borderId="10" xfId="0" applyFont="1" applyBorder="1" applyAlignment="1">
      <alignment horizontal="center"/>
    </xf>
    <xf numFmtId="0" fontId="38" fillId="0" borderId="18" xfId="0" applyFont="1" applyBorder="1" applyAlignment="1">
      <alignment horizontal="center"/>
    </xf>
    <xf numFmtId="0" fontId="39" fillId="33" borderId="21" xfId="0" applyFont="1" applyFill="1" applyBorder="1" applyAlignment="1">
      <alignment horizontal="center"/>
    </xf>
    <xf numFmtId="0" fontId="39" fillId="6" borderId="11" xfId="0" applyFont="1" applyFill="1" applyBorder="1" applyAlignment="1">
      <alignment horizontal="center"/>
    </xf>
    <xf numFmtId="0" fontId="38" fillId="6" borderId="12" xfId="0" applyFont="1" applyFill="1" applyBorder="1" applyAlignment="1">
      <alignment horizontal="center"/>
    </xf>
    <xf numFmtId="10" fontId="38" fillId="6" borderId="12" xfId="0" applyNumberFormat="1" applyFont="1" applyFill="1" applyBorder="1" applyAlignment="1">
      <alignment horizontal="center"/>
    </xf>
    <xf numFmtId="165" fontId="38" fillId="33" borderId="18" xfId="0" applyNumberFormat="1" applyFont="1" applyFill="1" applyBorder="1" applyAlignment="1">
      <alignment horizontal="center"/>
    </xf>
    <xf numFmtId="165" fontId="38" fillId="33" borderId="19" xfId="0" applyNumberFormat="1" applyFont="1" applyFill="1" applyBorder="1" applyAlignment="1">
      <alignment horizontal="center"/>
    </xf>
    <xf numFmtId="165" fontId="38" fillId="2" borderId="0" xfId="0" applyNumberFormat="1" applyFont="1" applyFill="1" applyBorder="1" applyAlignment="1">
      <alignment horizontal="center"/>
    </xf>
    <xf numFmtId="165" fontId="38" fillId="3" borderId="0" xfId="0" applyNumberFormat="1" applyFont="1" applyFill="1" applyBorder="1" applyAlignment="1">
      <alignment horizontal="center"/>
    </xf>
    <xf numFmtId="165" fontId="38" fillId="4" borderId="0" xfId="0" applyNumberFormat="1" applyFont="1" applyFill="1" applyBorder="1" applyAlignment="1">
      <alignment horizontal="center"/>
    </xf>
    <xf numFmtId="165" fontId="38" fillId="7" borderId="0" xfId="0" applyNumberFormat="1" applyFont="1" applyFill="1" applyBorder="1" applyAlignment="1">
      <alignment horizontal="center"/>
    </xf>
    <xf numFmtId="37" fontId="38" fillId="7" borderId="0" xfId="44" applyNumberFormat="1" applyFont="1" applyFill="1" applyBorder="1" applyAlignment="1">
      <alignment horizontal="center"/>
    </xf>
    <xf numFmtId="165" fontId="38" fillId="33" borderId="16" xfId="0" applyNumberFormat="1" applyFont="1" applyFill="1" applyBorder="1" applyAlignment="1">
      <alignment horizontal="center"/>
    </xf>
    <xf numFmtId="164" fontId="38" fillId="6" borderId="12" xfId="0" applyNumberFormat="1" applyFont="1" applyFill="1" applyBorder="1" applyAlignment="1">
      <alignment horizontal="center"/>
    </xf>
    <xf numFmtId="0" fontId="39" fillId="33" borderId="18" xfId="0" applyFont="1" applyFill="1" applyBorder="1" applyAlignment="1">
      <alignment horizontal="center"/>
    </xf>
    <xf numFmtId="2" fontId="41" fillId="34" borderId="10" xfId="0" applyNumberFormat="1" applyFont="1" applyFill="1" applyBorder="1" applyAlignment="1">
      <alignment horizontal="center"/>
    </xf>
    <xf numFmtId="164" fontId="38" fillId="33" borderId="0" xfId="0" applyNumberFormat="1" applyFont="1" applyFill="1" applyBorder="1" applyAlignment="1">
      <alignment horizontal="center"/>
    </xf>
    <xf numFmtId="164" fontId="38" fillId="33" borderId="18" xfId="0" applyNumberFormat="1" applyFont="1" applyFill="1" applyBorder="1" applyAlignment="1">
      <alignment horizontal="center"/>
    </xf>
    <xf numFmtId="164" fontId="38" fillId="33" borderId="19" xfId="0" applyNumberFormat="1" applyFont="1" applyFill="1" applyBorder="1" applyAlignment="1">
      <alignment horizontal="center"/>
    </xf>
    <xf numFmtId="164" fontId="38" fillId="33" borderId="10" xfId="0" applyNumberFormat="1" applyFont="1" applyFill="1" applyBorder="1" applyAlignment="1">
      <alignment horizontal="center"/>
    </xf>
    <xf numFmtId="164" fontId="0" fillId="0" borderId="0" xfId="0" applyNumberFormat="1" applyAlignment="1">
      <alignment/>
    </xf>
    <xf numFmtId="0" fontId="0" fillId="0" borderId="0" xfId="0" applyAlignment="1">
      <alignment wrapText="1"/>
    </xf>
    <xf numFmtId="0" fontId="0" fillId="0" borderId="0" xfId="0" applyAlignment="1">
      <alignment/>
    </xf>
    <xf numFmtId="0" fontId="38" fillId="35" borderId="22" xfId="0" applyFont="1" applyFill="1" applyBorder="1" applyAlignment="1">
      <alignment horizontal="center"/>
    </xf>
    <xf numFmtId="0" fontId="38" fillId="35" borderId="16" xfId="0" applyFont="1" applyFill="1" applyBorder="1" applyAlignment="1">
      <alignment horizontal="center"/>
    </xf>
    <xf numFmtId="0" fontId="38" fillId="35" borderId="21" xfId="0" applyFont="1" applyFill="1" applyBorder="1" applyAlignment="1">
      <alignment horizontal="center"/>
    </xf>
    <xf numFmtId="0" fontId="38" fillId="33" borderId="0" xfId="0" applyFont="1" applyFill="1" applyBorder="1" applyAlignment="1">
      <alignment horizontal="center"/>
    </xf>
    <xf numFmtId="0" fontId="38" fillId="33" borderId="1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800100</xdr:colOff>
      <xdr:row>0</xdr:row>
      <xdr:rowOff>1171575</xdr:rowOff>
    </xdr:to>
    <xdr:sp>
      <xdr:nvSpPr>
        <xdr:cNvPr id="1" name="TextBox 3"/>
        <xdr:cNvSpPr txBox="1">
          <a:spLocks noChangeArrowheads="1"/>
        </xdr:cNvSpPr>
      </xdr:nvSpPr>
      <xdr:spPr>
        <a:xfrm>
          <a:off x="0" y="0"/>
          <a:ext cx="15440025" cy="1171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Table S3. Vector competence data, vertebrate competence data, and mosquito feeding patterns were combined to estimate the Rift Valley fever virus amplification fraction displayed by vectors and vertebrates in the United States.  In the Fvi equation (Fvi = Bi2 * Ci * Cv), the number of infectious mosquitoes resulting from feeding on a vertebrate host, Fvi, is equal to vertebrate host competence (Ci: located in row 5), multiplied by the vector competence (Cv: located in column C), multiplied by the fraction of the total blood meals from host i squared (Bi2: indicated in each cell as a number divided by total blood meals in column B).  All Fvi values reflecting a vector-vertebrate pair were summed for each mosquito species (Column AC) and summed for each vertebrate species (Row 49). To present these values as a % risk (Column AD) the values for vector amplification were weighted over the total amplification demonstrated by all vectors, then multiplied by 100.  To express the vertebrate contribution to RVFV amplification as a %r risk (Row 50), the amplification values at the taxonomic resolution of Family and Order were weighted over the total amplification estimated by all mammals (Cell: Y49), then multiplied by 100.  Because some bloodmeal data was only specific to the Mammalian class, 6.3% of the estimated amplification fraction is undetermined at the resolution of Order. Therefore, all order % risk estimates are minimum estimates.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D53"/>
  <sheetViews>
    <sheetView tabSelected="1" workbookViewId="0" topLeftCell="A1">
      <pane xSplit="3" ySplit="5" topLeftCell="D6" activePane="bottomRight" state="frozen"/>
      <selection pane="topLeft" activeCell="A1" sqref="A1"/>
      <selection pane="topRight" activeCell="D1" sqref="D1"/>
      <selection pane="bottomLeft" activeCell="A5" sqref="A5"/>
      <selection pane="bottomRight" activeCell="K52" sqref="K52"/>
    </sheetView>
  </sheetViews>
  <sheetFormatPr defaultColWidth="11.00390625" defaultRowHeight="15.75"/>
  <cols>
    <col min="1" max="1" width="24.00390625" style="0" customWidth="1"/>
    <col min="4" max="4" width="14.125" style="0" bestFit="1" customWidth="1"/>
    <col min="24" max="24" width="14.125" style="0" bestFit="1" customWidth="1"/>
    <col min="32" max="32" width="26.00390625" style="0" customWidth="1"/>
  </cols>
  <sheetData>
    <row r="1" spans="1:20" ht="93.75" customHeight="1">
      <c r="A1" s="53"/>
      <c r="B1" s="53"/>
      <c r="C1" s="53"/>
      <c r="D1" s="53"/>
      <c r="E1" s="53"/>
      <c r="F1" s="53"/>
      <c r="G1" s="53"/>
      <c r="H1" s="53"/>
      <c r="I1" s="53"/>
      <c r="J1" s="53"/>
      <c r="K1" s="53"/>
      <c r="L1" s="53"/>
      <c r="M1" s="53"/>
      <c r="N1" s="53"/>
      <c r="O1" s="53"/>
      <c r="P1" s="53"/>
      <c r="Q1" s="53"/>
      <c r="R1" s="53"/>
      <c r="S1" s="53"/>
      <c r="T1" s="53"/>
    </row>
    <row r="2" spans="1:30" ht="15">
      <c r="A2" s="2"/>
      <c r="B2" s="26"/>
      <c r="C2" s="55" t="s">
        <v>71</v>
      </c>
      <c r="D2" s="56"/>
      <c r="E2" s="56"/>
      <c r="F2" s="56"/>
      <c r="G2" s="56"/>
      <c r="H2" s="56"/>
      <c r="I2" s="56"/>
      <c r="J2" s="56"/>
      <c r="K2" s="56"/>
      <c r="L2" s="56"/>
      <c r="M2" s="56"/>
      <c r="N2" s="56"/>
      <c r="O2" s="56"/>
      <c r="P2" s="56"/>
      <c r="Q2" s="56"/>
      <c r="R2" s="56"/>
      <c r="S2" s="56"/>
      <c r="T2" s="56"/>
      <c r="U2" s="56"/>
      <c r="V2" s="56"/>
      <c r="W2" s="56"/>
      <c r="X2" s="56"/>
      <c r="Y2" s="56"/>
      <c r="Z2" s="56"/>
      <c r="AA2" s="56"/>
      <c r="AB2" s="57"/>
      <c r="AC2" s="32"/>
      <c r="AD2" s="31"/>
    </row>
    <row r="3" spans="1:30" ht="15">
      <c r="A3" s="3"/>
      <c r="B3" s="46" t="s">
        <v>75</v>
      </c>
      <c r="C3" s="14"/>
      <c r="D3" s="58" t="s">
        <v>64</v>
      </c>
      <c r="E3" s="58"/>
      <c r="F3" s="58"/>
      <c r="G3" s="58"/>
      <c r="H3" s="58"/>
      <c r="I3" s="58"/>
      <c r="J3" s="59"/>
      <c r="K3" s="58" t="s">
        <v>61</v>
      </c>
      <c r="L3" s="58"/>
      <c r="M3" s="58"/>
      <c r="N3" s="58"/>
      <c r="O3" s="58"/>
      <c r="P3" s="59"/>
      <c r="Q3" s="58" t="s">
        <v>62</v>
      </c>
      <c r="R3" s="58"/>
      <c r="S3" s="58"/>
      <c r="T3" s="58"/>
      <c r="U3" s="58"/>
      <c r="V3" s="58"/>
      <c r="W3" s="58"/>
      <c r="X3" s="59"/>
      <c r="Y3" s="58" t="s">
        <v>63</v>
      </c>
      <c r="Z3" s="58"/>
      <c r="AA3" s="58"/>
      <c r="AB3" s="59"/>
      <c r="AC3" s="9" t="s">
        <v>66</v>
      </c>
      <c r="AD3" s="9" t="s">
        <v>66</v>
      </c>
    </row>
    <row r="4" spans="1:30" ht="15">
      <c r="A4" s="5"/>
      <c r="B4" s="10" t="s">
        <v>76</v>
      </c>
      <c r="C4" s="8"/>
      <c r="D4" s="21" t="s">
        <v>39</v>
      </c>
      <c r="E4" s="21" t="s">
        <v>40</v>
      </c>
      <c r="F4" s="21" t="s">
        <v>41</v>
      </c>
      <c r="G4" s="21" t="s">
        <v>42</v>
      </c>
      <c r="H4" s="21" t="s">
        <v>43</v>
      </c>
      <c r="I4" s="21" t="s">
        <v>44</v>
      </c>
      <c r="J4" s="22" t="s">
        <v>45</v>
      </c>
      <c r="K4" s="6" t="s">
        <v>46</v>
      </c>
      <c r="L4" s="6" t="s">
        <v>47</v>
      </c>
      <c r="M4" s="6" t="s">
        <v>77</v>
      </c>
      <c r="N4" s="6" t="s">
        <v>48</v>
      </c>
      <c r="O4" s="6" t="s">
        <v>49</v>
      </c>
      <c r="P4" s="7" t="s">
        <v>50</v>
      </c>
      <c r="Q4" s="6" t="s">
        <v>51</v>
      </c>
      <c r="R4" s="6" t="s">
        <v>52</v>
      </c>
      <c r="S4" s="6" t="s">
        <v>53</v>
      </c>
      <c r="T4" s="6" t="s">
        <v>54</v>
      </c>
      <c r="U4" s="6" t="s">
        <v>55</v>
      </c>
      <c r="V4" s="6" t="s">
        <v>56</v>
      </c>
      <c r="W4" s="6" t="s">
        <v>78</v>
      </c>
      <c r="X4" s="7" t="s">
        <v>57</v>
      </c>
      <c r="Y4" s="6" t="s">
        <v>79</v>
      </c>
      <c r="Z4" s="6" t="s">
        <v>58</v>
      </c>
      <c r="AA4" s="6" t="s">
        <v>59</v>
      </c>
      <c r="AB4" s="7" t="s">
        <v>60</v>
      </c>
      <c r="AC4" s="5" t="s">
        <v>74</v>
      </c>
      <c r="AD4" s="5" t="s">
        <v>69</v>
      </c>
    </row>
    <row r="5" spans="1:30" ht="15">
      <c r="A5" s="27" t="s">
        <v>66</v>
      </c>
      <c r="B5" s="23"/>
      <c r="C5" s="27" t="s">
        <v>65</v>
      </c>
      <c r="D5" s="11">
        <v>0.189533</v>
      </c>
      <c r="E5" s="11">
        <v>0.1513</v>
      </c>
      <c r="F5" s="11">
        <v>0.290011</v>
      </c>
      <c r="G5" s="11">
        <v>0.210281</v>
      </c>
      <c r="H5" s="11">
        <v>0.210281</v>
      </c>
      <c r="I5" s="11">
        <v>0.25301</v>
      </c>
      <c r="J5" s="12">
        <v>0.048275</v>
      </c>
      <c r="K5" s="11">
        <v>0.210281</v>
      </c>
      <c r="L5" s="11">
        <v>0.210281</v>
      </c>
      <c r="M5" s="11">
        <v>0.210281</v>
      </c>
      <c r="N5" s="11">
        <v>0.048275</v>
      </c>
      <c r="O5" s="11">
        <v>0.048275</v>
      </c>
      <c r="P5" s="12">
        <v>0.048371</v>
      </c>
      <c r="Q5" s="11">
        <v>0.210281</v>
      </c>
      <c r="R5" s="11">
        <v>0.25301</v>
      </c>
      <c r="S5" s="11">
        <v>0.048371</v>
      </c>
      <c r="T5" s="11">
        <v>0.170554</v>
      </c>
      <c r="U5" s="11">
        <v>0.170554</v>
      </c>
      <c r="V5" s="11">
        <v>0.170554</v>
      </c>
      <c r="W5" s="11">
        <v>0.170554</v>
      </c>
      <c r="X5" s="12">
        <v>0.170554</v>
      </c>
      <c r="Y5" s="11">
        <v>0.170554</v>
      </c>
      <c r="Z5" s="11">
        <v>0</v>
      </c>
      <c r="AA5" s="11">
        <v>0</v>
      </c>
      <c r="AB5" s="13">
        <v>0</v>
      </c>
      <c r="AC5" s="23"/>
      <c r="AD5" s="23"/>
    </row>
    <row r="6" spans="1:30" ht="15">
      <c r="A6" s="29" t="s">
        <v>26</v>
      </c>
      <c r="B6" s="24">
        <v>90</v>
      </c>
      <c r="C6" s="1">
        <v>0.37</v>
      </c>
      <c r="D6" s="17">
        <f>POWER((0/B6),2)*C6*D5</f>
        <v>0</v>
      </c>
      <c r="E6" s="17">
        <f>POWER((0/B6),2)*C6*E5</f>
        <v>0</v>
      </c>
      <c r="F6" s="17">
        <f>POWER((0/B6),2)*C6*F5</f>
        <v>0</v>
      </c>
      <c r="G6" s="39">
        <f>POWER((2/B6),2)*C6*G5</f>
        <v>3.842171358024691E-05</v>
      </c>
      <c r="H6" s="39">
        <f>POWER((19/B6),2)*C6*H5</f>
        <v>0.0034675596506172834</v>
      </c>
      <c r="I6" s="39">
        <f>POWER((14/B6),2)*C6*I5</f>
        <v>0.0022652203950617286</v>
      </c>
      <c r="J6" s="17">
        <f>POWER((0/B6),2)*C6*J5</f>
        <v>0</v>
      </c>
      <c r="K6" s="40">
        <f>POWER((51/B6),2)*C6*K5</f>
        <v>0.02498371925555555</v>
      </c>
      <c r="L6" s="18">
        <f>POWER((0/B6),2)*C6*L5</f>
        <v>0</v>
      </c>
      <c r="M6" s="18">
        <f>POWER((0/B6),2)*C6*M5</f>
        <v>0</v>
      </c>
      <c r="N6" s="18">
        <f>POWER((0/B6),2)*C6*N5</f>
        <v>0</v>
      </c>
      <c r="O6" s="18">
        <f>POWER((0/B6),2)*C6*O5</f>
        <v>0</v>
      </c>
      <c r="P6" s="40">
        <f>POWER((1/B6),2)*C6*P5</f>
        <v>2.2095395061728393E-06</v>
      </c>
      <c r="Q6" s="19">
        <f>POWER((0/B6),2)*C6*Q5</f>
        <v>0</v>
      </c>
      <c r="R6" s="19">
        <f>POWER((0/B6),2)*C6*R5</f>
        <v>0</v>
      </c>
      <c r="S6" s="19">
        <f>POWER((0/B6),2)*C6*S5</f>
        <v>0</v>
      </c>
      <c r="T6" s="19">
        <f>POWER((0/B6),2)*C6*T5</f>
        <v>0</v>
      </c>
      <c r="U6" s="19">
        <f>POWER((0/B6),2)*C6*U5</f>
        <v>0</v>
      </c>
      <c r="V6" s="41">
        <f>POWER((1/B6),2)*C6*V5</f>
        <v>7.790738271604938E-06</v>
      </c>
      <c r="W6" s="19">
        <f>POWER((0/B6),2)*C6*W5</f>
        <v>0</v>
      </c>
      <c r="X6" s="41">
        <f>POWER((2/B6),2)*C6*X5</f>
        <v>3.1162953086419754E-05</v>
      </c>
      <c r="Y6" s="16">
        <f>POWER((0/B6),2)*C6*Y5</f>
        <v>0</v>
      </c>
      <c r="Z6" s="16">
        <f>POWER((0/B6),2)*C6*Z5</f>
        <v>0</v>
      </c>
      <c r="AA6" s="16">
        <f>POWER((0/B6),2)*C6*AA5</f>
        <v>0</v>
      </c>
      <c r="AB6" s="16">
        <f>POWER((0/B6),2)*C6*AB5</f>
        <v>0</v>
      </c>
      <c r="AC6" s="37">
        <f>SUM(D6:AB6)</f>
        <v>0.030796084245679006</v>
      </c>
      <c r="AD6" s="48">
        <f aca="true" t="shared" si="0" ref="AD6:AD48">AC6/(SUM($AC$6:$AC$47))</f>
        <v>0.11417868363345104</v>
      </c>
    </row>
    <row r="7" spans="1:30" ht="15">
      <c r="A7" s="29" t="s">
        <v>18</v>
      </c>
      <c r="B7" s="24">
        <v>59</v>
      </c>
      <c r="C7" s="1">
        <v>0.15</v>
      </c>
      <c r="D7" s="39">
        <f>POWER((1/B7),2)*C7*D5</f>
        <v>8.167178971559896E-06</v>
      </c>
      <c r="E7" s="17">
        <f>POWER((0/B7),2)*C7*E5</f>
        <v>0</v>
      </c>
      <c r="F7" s="17">
        <f>POWER((0/B7),2)*C7*F5</f>
        <v>0</v>
      </c>
      <c r="G7" s="17">
        <f>POWER((0/B7),2)*C7*G5</f>
        <v>0</v>
      </c>
      <c r="H7" s="17">
        <f>POWER((0/B7),2)*C7*H5</f>
        <v>0</v>
      </c>
      <c r="I7" s="39">
        <f>POWER((2/B7),2)*C7*I5</f>
        <v>4.360988221775352E-05</v>
      </c>
      <c r="J7" s="17">
        <f>POWER((0/B7),2)*C7*J5</f>
        <v>0</v>
      </c>
      <c r="K7" s="40">
        <f>POWER((51/B7),2)*C7*K5</f>
        <v>0.023568265484056307</v>
      </c>
      <c r="L7" s="18">
        <f>POWER((0/B7),2)*C7*L5</f>
        <v>0</v>
      </c>
      <c r="M7" s="18">
        <f>POWER((0/B7),2)*C7*M5</f>
        <v>0</v>
      </c>
      <c r="N7" s="18">
        <f>POWER((0/B7),2)*C7*N5</f>
        <v>0</v>
      </c>
      <c r="O7" s="18">
        <f>POWER((0/B7),2)*C7*O5</f>
        <v>0</v>
      </c>
      <c r="P7" s="18">
        <f>POWER((0/B7),2)*C7*P5</f>
        <v>0</v>
      </c>
      <c r="Q7" s="19">
        <f>POWER((0/B7),2)*C7*Q5</f>
        <v>0</v>
      </c>
      <c r="R7" s="19">
        <f>POWER((0/B7),2)*C7*R5</f>
        <v>0</v>
      </c>
      <c r="S7" s="19">
        <f>POWER((0/B7),2)*C7*S5</f>
        <v>0</v>
      </c>
      <c r="T7" s="41">
        <f>POWER((4/B7),2)*C7*T5</f>
        <v>0.00011758965814421144</v>
      </c>
      <c r="U7" s="19">
        <f>POWER((0/B7),2)*C7*U5</f>
        <v>0</v>
      </c>
      <c r="V7" s="19">
        <f>POWER((0/B7),2)*C7*V5</f>
        <v>0</v>
      </c>
      <c r="W7" s="19">
        <f>POWER((0/B7),2)*C7*W5</f>
        <v>0</v>
      </c>
      <c r="X7" s="41">
        <f>POWER((1/B7),2)*C7*X5</f>
        <v>7.349353634013215E-06</v>
      </c>
      <c r="Y7" s="16">
        <f>POWER((0/B7),2)*C7*Y5</f>
        <v>0</v>
      </c>
      <c r="Z7" s="16">
        <f>POWER((0/B7),2)*C7*Z5</f>
        <v>0</v>
      </c>
      <c r="AA7" s="16">
        <f>POWER((0/B7),2)*C7*AA5</f>
        <v>0</v>
      </c>
      <c r="AB7" s="16">
        <f>POWER((0/B7),2)*C7*AB5</f>
        <v>0</v>
      </c>
      <c r="AC7" s="37">
        <f>SUM(D7:AB7)</f>
        <v>0.023744981557023846</v>
      </c>
      <c r="AD7" s="49">
        <f t="shared" si="0"/>
        <v>0.08803621640507622</v>
      </c>
    </row>
    <row r="8" spans="1:30" ht="15">
      <c r="A8" s="29" t="s">
        <v>21</v>
      </c>
      <c r="B8" s="24">
        <v>331</v>
      </c>
      <c r="C8" s="1">
        <v>0.28</v>
      </c>
      <c r="D8" s="39">
        <f>POWER((3/B8),2)*C8*D5</f>
        <v>4.359426803333304E-06</v>
      </c>
      <c r="E8" s="17">
        <f>POWER((0/B8),2)*C8*E5</f>
        <v>0</v>
      </c>
      <c r="F8" s="17">
        <f>POWER((0/B8),2)*C8*F5</f>
        <v>0</v>
      </c>
      <c r="G8" s="17">
        <f>POWER((0/B8),2)*C8*G5</f>
        <v>0</v>
      </c>
      <c r="H8" s="17">
        <f>POWER((0/B8),2)*C8*H5</f>
        <v>0</v>
      </c>
      <c r="I8" s="39">
        <f>POWER((9/B8),2)*C8*I5</f>
        <v>5.2375086025136686E-05</v>
      </c>
      <c r="J8" s="17">
        <f>POWER((0/B8),2)*C8*J5</f>
        <v>0</v>
      </c>
      <c r="K8" s="40">
        <f>POWER((192/B8),2)*C8*K5</f>
        <v>0.019810915010998444</v>
      </c>
      <c r="L8" s="18">
        <f>POWER((0/B8),2)*C8*L5</f>
        <v>0</v>
      </c>
      <c r="M8" s="40">
        <f>POWER((7/B8),2)*C8*M5</f>
        <v>2.6332867717527227E-05</v>
      </c>
      <c r="N8" s="18">
        <f>POWER((0/B8),2)*C8*N5</f>
        <v>0</v>
      </c>
      <c r="O8" s="18">
        <f>POWER((0/B8),2)*C8*O5</f>
        <v>0</v>
      </c>
      <c r="P8" s="18">
        <f>POWER((0/B8),2)*C8*P5</f>
        <v>0</v>
      </c>
      <c r="Q8" s="19">
        <f>POWER((0/B8),2)*C8*Q5</f>
        <v>0</v>
      </c>
      <c r="R8" s="19">
        <f>POWER((0/B8),2)*C8*R5</f>
        <v>0</v>
      </c>
      <c r="S8" s="19">
        <f>POWER((0/B8),2)*C8*S5</f>
        <v>0</v>
      </c>
      <c r="T8" s="41">
        <f>POWER((3/B8),2)*C8*T5</f>
        <v>3.922893000246439E-06</v>
      </c>
      <c r="U8" s="19">
        <f>POWER((0/B8),2)*C8*U5</f>
        <v>0</v>
      </c>
      <c r="V8" s="41">
        <f>POWER((1/B8),2)*C8*V5</f>
        <v>4.35877000027382E-07</v>
      </c>
      <c r="W8" s="41">
        <f>POWER((12/B8),2)*C8*W5</f>
        <v>6.276628800394303E-05</v>
      </c>
      <c r="X8" s="41">
        <f>POWER((4/B8),2)*C8*X5</f>
        <v>6.974032000438112E-06</v>
      </c>
      <c r="Y8" s="42">
        <f>POWER((11/B8),2)*C8*Y5</f>
        <v>5.274111700331323E-05</v>
      </c>
      <c r="Z8" s="16">
        <f>POWER((2/B8),2)*C8*Z5</f>
        <v>0</v>
      </c>
      <c r="AA8" s="16">
        <f>POWER((87/B8),2)*C8*AA5</f>
        <v>0</v>
      </c>
      <c r="AB8" s="16">
        <f>POWER((0/B8),2)*C8*AB5</f>
        <v>0</v>
      </c>
      <c r="AC8" s="37">
        <f>SUM(D8:AB8)</f>
        <v>0.020020822598552406</v>
      </c>
      <c r="AD8" s="49">
        <f t="shared" si="0"/>
        <v>0.0742286308650524</v>
      </c>
    </row>
    <row r="9" spans="1:30" ht="15">
      <c r="A9" s="29" t="s">
        <v>14</v>
      </c>
      <c r="B9" s="24">
        <v>1635</v>
      </c>
      <c r="C9" s="1">
        <v>0.15</v>
      </c>
      <c r="D9" s="39">
        <f>POWER((1295/B9),2)*C9*$D$5</f>
        <v>0.017835287676402096</v>
      </c>
      <c r="E9" s="17">
        <f>POWER((0/B9),2)*C9*E5</f>
        <v>0</v>
      </c>
      <c r="F9" s="39">
        <f>POWER((15/B9),2)*C9*F5</f>
        <v>3.6614468479084255E-06</v>
      </c>
      <c r="G9" s="17">
        <f>POWER((0/B9),2)*C9*G5</f>
        <v>0</v>
      </c>
      <c r="H9" s="17">
        <f>POWER((0/B9),2)*C9*H5</f>
        <v>0</v>
      </c>
      <c r="I9" s="39">
        <f>POWER((4/B9),2)*C9*I5</f>
        <v>2.2715035210279716E-07</v>
      </c>
      <c r="J9" s="17">
        <f>POWER((0/B9),2)*C9*J5</f>
        <v>0</v>
      </c>
      <c r="K9" s="18">
        <f>POWER((0/B9),2)*C9*K5</f>
        <v>0</v>
      </c>
      <c r="L9" s="18">
        <f>POWER((0/B9),2)*C9*L5</f>
        <v>0</v>
      </c>
      <c r="M9" s="40">
        <f>POWER((1/B9),2)*C9*M5</f>
        <v>1.1799287377605699E-08</v>
      </c>
      <c r="N9" s="18">
        <f>POWER((0/B9),2)*C9*N5</f>
        <v>0</v>
      </c>
      <c r="O9" s="18">
        <f>POWER((0/B9),2)*C9*O5</f>
        <v>0</v>
      </c>
      <c r="P9" s="40">
        <f>POWER((1/B9),2)*C9*P5</f>
        <v>2.7141935302864513E-09</v>
      </c>
      <c r="Q9" s="19">
        <f>POWER((0/B9),2)*C9*Q5</f>
        <v>0</v>
      </c>
      <c r="R9" s="19">
        <f>POWER((0/B9),2)*C9*R5</f>
        <v>0</v>
      </c>
      <c r="S9" s="19">
        <f>POWER((0/B9),2)*C9*S5</f>
        <v>0</v>
      </c>
      <c r="T9" s="41">
        <f>POWER((4/B9),2)*C9*T5</f>
        <v>1.5312201554302386E-07</v>
      </c>
      <c r="U9" s="19">
        <f>POWER((0/B9),2)*C9*U5</f>
        <v>0</v>
      </c>
      <c r="V9" s="19">
        <f>POWER((0/B9),2)*C9*V5</f>
        <v>0</v>
      </c>
      <c r="W9" s="41">
        <f>POWER((35/B9),2)*C9*W5</f>
        <v>1.1723404315012764E-05</v>
      </c>
      <c r="X9" s="41">
        <f>POWER((188/B9),2)*C9*X5</f>
        <v>0.00033824653233453973</v>
      </c>
      <c r="Y9" s="42">
        <f>POWER((23/B9),2)*C9*Y5</f>
        <v>5.062596638891227E-06</v>
      </c>
      <c r="Z9" s="16">
        <f>POWER((68/B9),2)*C9*Z5</f>
        <v>0</v>
      </c>
      <c r="AA9" s="16">
        <f>POWER((0/B9),2)*C9*AA5</f>
        <v>0</v>
      </c>
      <c r="AB9" s="16">
        <f>POWER((1/B9),2)*C9*AB5</f>
        <v>0</v>
      </c>
      <c r="AC9" s="37">
        <f aca="true" t="shared" si="1" ref="AC9:AC46">SUM(D9:AB9)</f>
        <v>0.018194376442387004</v>
      </c>
      <c r="AD9" s="49">
        <f t="shared" si="0"/>
        <v>0.06745695118738029</v>
      </c>
    </row>
    <row r="10" spans="1:30" ht="15">
      <c r="A10" s="30" t="s">
        <v>37</v>
      </c>
      <c r="B10" s="24">
        <v>46</v>
      </c>
      <c r="C10" s="1">
        <v>0.15</v>
      </c>
      <c r="D10" s="17">
        <f>POWER((0/B10),2)*C10*D5</f>
        <v>0</v>
      </c>
      <c r="E10" s="17">
        <f>POWER((0/B10),2)*C10*E5</f>
        <v>0</v>
      </c>
      <c r="F10" s="17">
        <f>POWER((0/B10),2)*C10*F5</f>
        <v>0</v>
      </c>
      <c r="G10" s="17">
        <f>POWER((0/B10),2)*C10*G5</f>
        <v>0</v>
      </c>
      <c r="H10" s="17">
        <f>POWER((0/B10),2)*C10*H5</f>
        <v>0</v>
      </c>
      <c r="I10" s="17">
        <f>POWER((0/B10),2)*C10*I5</f>
        <v>0</v>
      </c>
      <c r="J10" s="17">
        <f>POWER((0/B10),2)*C10*J5</f>
        <v>0</v>
      </c>
      <c r="K10" s="18">
        <f>POWER((0/B10),2)*C10*K5</f>
        <v>0</v>
      </c>
      <c r="L10" s="18">
        <f>POWER((0/B10),2)*C10*L5</f>
        <v>0</v>
      </c>
      <c r="M10" s="18">
        <f>POWER((0/B10),2)*C10*M5</f>
        <v>0</v>
      </c>
      <c r="N10" s="18">
        <f>POWER((0/B10),2)*C10*N5</f>
        <v>0</v>
      </c>
      <c r="O10" s="18">
        <f>POWER((0/B10),2)*C10*O5</f>
        <v>0</v>
      </c>
      <c r="P10" s="18">
        <f>POWER((0/B10),2)*C10*P5</f>
        <v>0</v>
      </c>
      <c r="Q10" s="41">
        <f>POWER((4/B10),2)*C10*Q5</f>
        <v>0.0002385039697542533</v>
      </c>
      <c r="R10" s="19">
        <f>POWER((0/B10),2)*C10*R5</f>
        <v>0</v>
      </c>
      <c r="S10" s="19">
        <f>POWER((0/B10),2)*C10*S5</f>
        <v>0</v>
      </c>
      <c r="T10" s="19">
        <f>POWER((0/B10),2)*C10*T5</f>
        <v>0</v>
      </c>
      <c r="U10" s="19">
        <f>POWER((0/B10),2)*C10*U5</f>
        <v>0</v>
      </c>
      <c r="V10" s="19">
        <f>POWER((0/B10),2)*C10*V5</f>
        <v>0</v>
      </c>
      <c r="W10" s="41">
        <f>POWER((38/B10),2)*C10*W5</f>
        <v>0.017458410396975425</v>
      </c>
      <c r="X10" s="19">
        <f>POWER((0/B10),2)*C10*X5</f>
        <v>0</v>
      </c>
      <c r="Y10" s="43">
        <f>POWER((4/B10),2)*C10*Y5</f>
        <v>0.00019344499054820414</v>
      </c>
      <c r="Z10" s="16">
        <f>POWER((0/B10),2)*C10*Z5</f>
        <v>0</v>
      </c>
      <c r="AA10" s="16">
        <f>POWER((0/B10),2)*C10*AA5</f>
        <v>0</v>
      </c>
      <c r="AB10" s="16">
        <f>POWER((0/B10),2)*C10*AB5</f>
        <v>0</v>
      </c>
      <c r="AC10" s="37">
        <f>SUM(D10:AB10)</f>
        <v>0.017890359357277882</v>
      </c>
      <c r="AD10" s="49">
        <f t="shared" si="0"/>
        <v>0.06632978611331057</v>
      </c>
    </row>
    <row r="11" spans="1:30" ht="15">
      <c r="A11" s="29" t="s">
        <v>30</v>
      </c>
      <c r="B11" s="24">
        <v>216</v>
      </c>
      <c r="C11" s="1">
        <v>0.25</v>
      </c>
      <c r="D11" s="39">
        <f>POWER((40/B11),2)*C11*D5</f>
        <v>0.0016249399862825788</v>
      </c>
      <c r="E11" s="17">
        <f>POWER((0/B11),2)*C11*E5</f>
        <v>0</v>
      </c>
      <c r="F11" s="39">
        <f>POWER((4/B11),2)*C11*F5</f>
        <v>2.4863768861454046E-05</v>
      </c>
      <c r="G11" s="17">
        <f>POWER((0/B11),2)*C11*G5</f>
        <v>0</v>
      </c>
      <c r="H11" s="17">
        <f>POWER((0/B11),2)*C11*H5</f>
        <v>0</v>
      </c>
      <c r="I11" s="39">
        <f>POWER((2/B11),2)*C11*I5</f>
        <v>5.4228823731138545E-06</v>
      </c>
      <c r="J11" s="17">
        <f>POWER((0/B11),2)*C11*J5</f>
        <v>0</v>
      </c>
      <c r="K11" s="40">
        <f>POWER((21/B11),2)*C11*K5</f>
        <v>0.0004969024402006173</v>
      </c>
      <c r="L11" s="18">
        <f>POWER((0/B11),2)*C11*L5</f>
        <v>0</v>
      </c>
      <c r="M11" s="18">
        <f>POWER((0/B11),2)*C11*M5</f>
        <v>0</v>
      </c>
      <c r="N11" s="18">
        <f>POWER((0/B11),2)*C11*N5</f>
        <v>0</v>
      </c>
      <c r="O11" s="18">
        <f>POWER((0/B11),2)*C11*O5</f>
        <v>0</v>
      </c>
      <c r="P11" s="18">
        <f>POWER((0/B11),2)*C11*P5</f>
        <v>0</v>
      </c>
      <c r="Q11" s="41">
        <f>POWER((13/B11),2)*C11*Q5</f>
        <v>0.00019042293059842247</v>
      </c>
      <c r="R11" s="19">
        <f>POWER((0/B11),2)*C11*R5</f>
        <v>0</v>
      </c>
      <c r="S11" s="41">
        <f>POWER((2/B11),2)*C11*S5</f>
        <v>1.0367584019204389E-06</v>
      </c>
      <c r="T11" s="41">
        <f>POWER((7/B11),2)*C11*T5</f>
        <v>4.478066057956104E-05</v>
      </c>
      <c r="U11" s="19">
        <f>POWER((0/B11),2)*C11*U5</f>
        <v>0</v>
      </c>
      <c r="V11" s="19">
        <f>POWER((0/B11),2)*C11*V5</f>
        <v>0</v>
      </c>
      <c r="W11" s="41">
        <f>POWER((115/B11),2)*C11*W5</f>
        <v>0.012086208901320304</v>
      </c>
      <c r="X11" s="41">
        <f>POWER((3/B11),2)*C11*X5</f>
        <v>8.225019290123457E-06</v>
      </c>
      <c r="Y11" s="42">
        <f>POWER((3/B11),2)*C11*Y5</f>
        <v>8.225019290123457E-06</v>
      </c>
      <c r="Z11" s="16">
        <f>POWER((6/B11),2)*C11*Z5</f>
        <v>0</v>
      </c>
      <c r="AA11" s="16">
        <f>POWER((0/B11),2)*C11*AA5</f>
        <v>0</v>
      </c>
      <c r="AB11" s="16">
        <f>POWER((0/B11),2)*C11*AB5</f>
        <v>0</v>
      </c>
      <c r="AC11" s="37">
        <f t="shared" si="1"/>
        <v>0.01449102836719822</v>
      </c>
      <c r="AD11" s="49">
        <f t="shared" si="0"/>
        <v>0.05372652348468108</v>
      </c>
    </row>
    <row r="12" spans="1:30" ht="15">
      <c r="A12" s="29" t="s">
        <v>19</v>
      </c>
      <c r="B12" s="24">
        <v>823</v>
      </c>
      <c r="C12" s="1">
        <v>0.38</v>
      </c>
      <c r="D12" s="39">
        <f>POWER((5/B12),2)*C12*D5</f>
        <v>2.6583292609647602E-06</v>
      </c>
      <c r="E12" s="17">
        <f>POWER((0/B12),2)*C12*E5</f>
        <v>0</v>
      </c>
      <c r="F12" s="17">
        <f>POWER((0/B12),2)*C12*F5</f>
        <v>0</v>
      </c>
      <c r="G12" s="17">
        <f>POWER((0/B12),2)*C12*G5</f>
        <v>0</v>
      </c>
      <c r="H12" s="17">
        <f>POWER((0/B12),2)*C12*H5</f>
        <v>0</v>
      </c>
      <c r="I12" s="39">
        <f>POWER((4/B12),2)*C12*I5</f>
        <v>2.2711279156805625E-06</v>
      </c>
      <c r="J12" s="17">
        <f>POWER((0/B12),2)*C12*J5</f>
        <v>0</v>
      </c>
      <c r="K12" s="40">
        <f>POWER((70/B12),2)*C12*K5</f>
        <v>0.0005780694787909568</v>
      </c>
      <c r="L12" s="18">
        <f>POWER((0/B12),2)*C12*L5</f>
        <v>0</v>
      </c>
      <c r="M12" s="18">
        <f>POWER((0/B12),2)*C12*M5</f>
        <v>0</v>
      </c>
      <c r="N12" s="40">
        <f>POWER((1/B12),2)*C12*N5</f>
        <v>2.7083588625320922E-08</v>
      </c>
      <c r="O12" s="18">
        <f>POWER((0/B12),2)*C12*O5</f>
        <v>0</v>
      </c>
      <c r="P12" s="18">
        <f>POWER((0/B12),2)*C12*P5</f>
        <v>0</v>
      </c>
      <c r="Q12" s="41">
        <f>POWER((273/B12),2)*C12*Q5</f>
        <v>0.008792436772410454</v>
      </c>
      <c r="R12" s="19">
        <f>POWER((0/B12),2)*C12*R5</f>
        <v>0</v>
      </c>
      <c r="S12" s="41">
        <f>POWER((2/B12),2)*C12*S5</f>
        <v>1.085497889504214E-07</v>
      </c>
      <c r="T12" s="41">
        <f>POWER((50/B12),2)*C12*T5</f>
        <v>0.00023921358748850262</v>
      </c>
      <c r="U12" s="19">
        <f>POWER((0/B12),2)*C12*U5</f>
        <v>0</v>
      </c>
      <c r="V12" s="41">
        <f>POWER((9/B12),2)*C12*V5</f>
        <v>7.750520234627487E-06</v>
      </c>
      <c r="W12" s="41">
        <f>POWER((100/B12),2)*C12*W5</f>
        <v>0.0009568543499540105</v>
      </c>
      <c r="X12" s="41">
        <f>POWER((35/B12),2)*C12*X5</f>
        <v>0.00011721465786936629</v>
      </c>
      <c r="Y12" s="42">
        <f>POWER((198/B12),2)*C12*Y5</f>
        <v>0.003751251793559703</v>
      </c>
      <c r="Z12" s="16">
        <f>POWER((75/B12),2)*C12*Z5</f>
        <v>0</v>
      </c>
      <c r="AA12" s="16">
        <f>POWER((1/B12),2)*C12*AA5</f>
        <v>0</v>
      </c>
      <c r="AB12" s="16">
        <f>POWER((0/B12),2)*C12*AB5</f>
        <v>0</v>
      </c>
      <c r="AC12" s="37">
        <f t="shared" si="1"/>
        <v>0.01444785625086184</v>
      </c>
      <c r="AD12" s="49">
        <f t="shared" si="0"/>
        <v>0.05356645977743721</v>
      </c>
    </row>
    <row r="13" spans="1:30" ht="15">
      <c r="A13" s="29" t="s">
        <v>68</v>
      </c>
      <c r="B13" s="24">
        <v>79</v>
      </c>
      <c r="C13" s="1">
        <v>0.15</v>
      </c>
      <c r="D13" s="39">
        <f>POWER((51/B13),2)*C13*D5</f>
        <v>0.011848469788495433</v>
      </c>
      <c r="E13" s="17">
        <f>POWER((0/B13),2)*C13*E5</f>
        <v>0</v>
      </c>
      <c r="F13" s="17">
        <f>POWER((0/B13),2)*C13*F5</f>
        <v>0</v>
      </c>
      <c r="G13" s="17">
        <f>POWER((0/B13),2)*C13*G5</f>
        <v>0</v>
      </c>
      <c r="H13" s="17">
        <f>POWER((0/B13),2)*C13*H5</f>
        <v>0</v>
      </c>
      <c r="I13" s="39">
        <f>POWER((1/B13),2)*C13*I5</f>
        <v>6.080996635154622E-06</v>
      </c>
      <c r="J13" s="17">
        <f>POWER((0/B13),2)*C13*J5</f>
        <v>0</v>
      </c>
      <c r="K13" s="40">
        <f>POWER((23/B13),2)*C13*K5</f>
        <v>0.002673577527639801</v>
      </c>
      <c r="L13" s="18">
        <f>POWER((0/B13),2)*C13*L5</f>
        <v>0</v>
      </c>
      <c r="M13" s="18">
        <f>POWER((0/B13),2)*C13*M5</f>
        <v>0</v>
      </c>
      <c r="N13" s="18">
        <f>POWER((0/B13),2)*C13*N5</f>
        <v>0</v>
      </c>
      <c r="O13" s="18">
        <f>POWER((0/B13),2)*C13*O5</f>
        <v>0</v>
      </c>
      <c r="P13" s="18">
        <f>POWER((0/B13),2)*C13*P5</f>
        <v>0</v>
      </c>
      <c r="Q13" s="19">
        <f>POWER((0/B13),2)*C13*Q5</f>
        <v>0</v>
      </c>
      <c r="R13" s="19">
        <f>POWER((0/B13),2)*C13*R5</f>
        <v>0</v>
      </c>
      <c r="S13" s="19">
        <f>POWER((0/B13),2)*C13*S5</f>
        <v>0</v>
      </c>
      <c r="T13" s="41">
        <f>POWER((1/B13),2)*C13*T5</f>
        <v>4.0991988463387275E-06</v>
      </c>
      <c r="U13" s="19">
        <f>POWER((0/B13),2)*C13*U5</f>
        <v>0</v>
      </c>
      <c r="V13" s="19">
        <f>POWER((0/B13),2)*C13*V5</f>
        <v>0</v>
      </c>
      <c r="W13" s="41">
        <f>POWER((2/B13),2)*C13*W5</f>
        <v>1.639679538535491E-05</v>
      </c>
      <c r="X13" s="41">
        <f>POWER((1/B13),2)*C13*X5</f>
        <v>4.0991988463387275E-06</v>
      </c>
      <c r="Y13" s="16">
        <f>POWER((0/B13),2)*C13*Y5</f>
        <v>0</v>
      </c>
      <c r="Z13" s="16">
        <f>POWER((0/B13),2)*C13*Z5</f>
        <v>0</v>
      </c>
      <c r="AA13" s="16">
        <f>POWER((0/B13),2)*C13*AA5</f>
        <v>0</v>
      </c>
      <c r="AB13" s="16">
        <f>POWER((0/B13),2)*C13*AB5</f>
        <v>0</v>
      </c>
      <c r="AC13" s="37">
        <f t="shared" si="1"/>
        <v>0.014552723505848422</v>
      </c>
      <c r="AD13" s="49">
        <f t="shared" si="0"/>
        <v>0.053955262621172166</v>
      </c>
    </row>
    <row r="14" spans="1:30" ht="15">
      <c r="A14" s="29" t="s">
        <v>20</v>
      </c>
      <c r="B14" s="24">
        <v>442</v>
      </c>
      <c r="C14" s="1">
        <v>0.08</v>
      </c>
      <c r="D14" s="17">
        <f>POWER((0/B14),2)*C14*D5</f>
        <v>0</v>
      </c>
      <c r="E14" s="17">
        <f>POWER((0/B14),2)*C14*E5</f>
        <v>0</v>
      </c>
      <c r="F14" s="17">
        <f>POWER((0/B14),2)*C14*F5</f>
        <v>0</v>
      </c>
      <c r="G14" s="17">
        <f>POWER((0/B14),2)*C14*G5</f>
        <v>0</v>
      </c>
      <c r="H14" s="17">
        <f>POWER((0/B14),2)*C14*H5</f>
        <v>0</v>
      </c>
      <c r="I14" s="39">
        <f>POWER((356/B14),2)*C14*I5</f>
        <v>0.013130556442333286</v>
      </c>
      <c r="J14" s="17">
        <f>POWER((0/B14),2)*C14*J5</f>
        <v>0</v>
      </c>
      <c r="K14" s="18">
        <f>POWER((0/B14),2)*C14*K5</f>
        <v>0</v>
      </c>
      <c r="L14" s="18">
        <f>POWER((0/B14),2)*C14*L5</f>
        <v>0</v>
      </c>
      <c r="M14" s="18">
        <f>POWER((0/B14),2)*C14*M5</f>
        <v>0</v>
      </c>
      <c r="N14" s="18">
        <f>POWER((0/B14),2)*C14*N5</f>
        <v>0</v>
      </c>
      <c r="O14" s="18">
        <f>POWER((0/B14),2)*C14*O5</f>
        <v>0</v>
      </c>
      <c r="P14" s="18">
        <f>POWER((0/B14),2)*C14*P5</f>
        <v>0</v>
      </c>
      <c r="Q14" s="19">
        <f>POWER((0/B14),2)*C14*Q5</f>
        <v>0</v>
      </c>
      <c r="R14" s="19">
        <f>POWER((0/B14),2)*C14*R5</f>
        <v>0</v>
      </c>
      <c r="S14" s="19">
        <f>POWER((0/B14),2)*C14*S5</f>
        <v>0</v>
      </c>
      <c r="T14" s="41">
        <f>POWER((81/B14),2)*C14*T5</f>
        <v>0.00045822353923957336</v>
      </c>
      <c r="U14" s="19">
        <f>POWER((0/B14),2)*C14*U5</f>
        <v>0</v>
      </c>
      <c r="V14" s="19">
        <f>POWER((0/B14),2)*C14*V5</f>
        <v>0</v>
      </c>
      <c r="W14" s="19">
        <f>POWER((0/B14),2)*C14*W5</f>
        <v>0</v>
      </c>
      <c r="X14" s="41">
        <f>POWER((1/B14),2)*C14*X5</f>
        <v>6.98405028562069E-08</v>
      </c>
      <c r="Y14" s="42">
        <f>POWER((1/B14),2)*C14*Y5</f>
        <v>6.98405028562069E-08</v>
      </c>
      <c r="Z14" s="16">
        <f>POWER((3/B14),2)*C14*Z5</f>
        <v>0</v>
      </c>
      <c r="AA14" s="16">
        <f>POWER((0/B14),2)*C14*AA5</f>
        <v>0</v>
      </c>
      <c r="AB14" s="16">
        <f>POWER((0/B14),2)*C14*AB5</f>
        <v>0</v>
      </c>
      <c r="AC14" s="37">
        <f>SUM(D14:AB14)</f>
        <v>0.013588919662578573</v>
      </c>
      <c r="AD14" s="49">
        <f t="shared" si="0"/>
        <v>0.05038189097991057</v>
      </c>
    </row>
    <row r="15" spans="1:30" ht="15">
      <c r="A15" s="29" t="s">
        <v>32</v>
      </c>
      <c r="B15" s="24">
        <v>298</v>
      </c>
      <c r="C15" s="1">
        <v>0.15</v>
      </c>
      <c r="D15" s="39">
        <f>POWER((163/B15),2)*C15*D5</f>
        <v>0.008505870698955004</v>
      </c>
      <c r="E15" s="17">
        <f>POWER((0/B15),2)*C15*E5</f>
        <v>0</v>
      </c>
      <c r="F15" s="39">
        <f>POWER((80/B15),2)*C15*F5</f>
        <v>0.0031351128327552816</v>
      </c>
      <c r="G15" s="17">
        <f>POWER((0/B15),2)*C15*G5</f>
        <v>0</v>
      </c>
      <c r="H15" s="17">
        <f>POWER((0/B15),2)*C15*H5</f>
        <v>0</v>
      </c>
      <c r="I15" s="39">
        <f>POWER((9/B15),2)*C15*I5</f>
        <v>3.4616363001666597E-05</v>
      </c>
      <c r="J15" s="17">
        <f>POWER((0/B15),2)*C15*J5</f>
        <v>0</v>
      </c>
      <c r="K15" s="18">
        <f>POWER((0/B15),2)*C15*K5</f>
        <v>0</v>
      </c>
      <c r="L15" s="18">
        <f>POWER((0/B15),2)*C15*L5</f>
        <v>0</v>
      </c>
      <c r="M15" s="18">
        <f>POWER((0/B15),2)*C15*M5</f>
        <v>0</v>
      </c>
      <c r="N15" s="18">
        <f>POWER((0/B15),2)*C15*N5</f>
        <v>0</v>
      </c>
      <c r="O15" s="18">
        <f>POWER((0/B15),2)*C15*O5</f>
        <v>0</v>
      </c>
      <c r="P15" s="18">
        <f>POWER((0/B15),2)*C15*P5</f>
        <v>0</v>
      </c>
      <c r="Q15" s="19">
        <f>POWER((0/B15),2)*C15*Q5</f>
        <v>0</v>
      </c>
      <c r="R15" s="19">
        <f>POWER((0/B15),2)*C15*R5</f>
        <v>0</v>
      </c>
      <c r="S15" s="41">
        <f>POWER((5/B15),2)*C15*S5</f>
        <v>2.0426022476465025E-06</v>
      </c>
      <c r="T15" s="19">
        <f>POWER((0/B15),2)*C15*T5</f>
        <v>0</v>
      </c>
      <c r="U15" s="19">
        <f>POWER((0/B15),2)*C15*U5</f>
        <v>0</v>
      </c>
      <c r="V15" s="19">
        <f>POWER((0/B15),2)*C15*V5</f>
        <v>0</v>
      </c>
      <c r="W15" s="41">
        <f>POWER((35/B15),2)*C15*W5</f>
        <v>0.0003529041203098959</v>
      </c>
      <c r="X15" s="41">
        <f>POWER((5/B15),2)*C15*X5</f>
        <v>7.2021249042835915E-06</v>
      </c>
      <c r="Y15" s="16">
        <f>POWER((0/B15),2)*C15*Y5</f>
        <v>0</v>
      </c>
      <c r="Z15" s="16">
        <f>POWER((1/B15),2)*C15*Z5</f>
        <v>0</v>
      </c>
      <c r="AA15" s="16">
        <f>POWER((0/B15),2)*C15*AA5</f>
        <v>0</v>
      </c>
      <c r="AB15" s="16">
        <f>POWER((0/B15),2)*C15*AB5</f>
        <v>0</v>
      </c>
      <c r="AC15" s="37">
        <f t="shared" si="1"/>
        <v>0.012037748742173778</v>
      </c>
      <c r="AD15" s="49">
        <f t="shared" si="0"/>
        <v>0.04463081391539194</v>
      </c>
    </row>
    <row r="16" spans="1:30" ht="15">
      <c r="A16" s="29" t="s">
        <v>23</v>
      </c>
      <c r="B16" s="24">
        <v>58</v>
      </c>
      <c r="C16" s="1">
        <v>0.07</v>
      </c>
      <c r="D16" s="39">
        <f>POWER((3/B16),2)*C16*D5</f>
        <v>3.549518133174792E-05</v>
      </c>
      <c r="E16" s="17">
        <f>POWER((0/B16),2)*C16*E5</f>
        <v>0</v>
      </c>
      <c r="F16" s="17">
        <f>POWER((0/B16),2)*C16*F5</f>
        <v>0</v>
      </c>
      <c r="G16" s="17">
        <f>POWER((0/B16),2)*C16*G5</f>
        <v>0</v>
      </c>
      <c r="H16" s="17">
        <f>POWER((0/B16),2)*C16*H5</f>
        <v>0</v>
      </c>
      <c r="I16" s="39">
        <f>POWER((4/B16),2)*C16*I5</f>
        <v>8.423638525564805E-05</v>
      </c>
      <c r="J16" s="17">
        <f>POWER((0/B16),2)*C16*J5</f>
        <v>0</v>
      </c>
      <c r="K16" s="40">
        <f>POWER((45/B16),2)*C16*K5</f>
        <v>0.00886068125743163</v>
      </c>
      <c r="L16" s="18">
        <f>POWER((0/B16),2)*C16*L5</f>
        <v>0</v>
      </c>
      <c r="M16" s="40">
        <f>POWER((1/B16),2)*C16*M5</f>
        <v>4.3756450653983354E-06</v>
      </c>
      <c r="N16" s="18">
        <f>POWER((0/B16),2)*C16*N5</f>
        <v>0</v>
      </c>
      <c r="O16" s="18">
        <f>POWER((0/B16),2)*C16*O5</f>
        <v>0</v>
      </c>
      <c r="P16" s="18">
        <f>POWER((0/B16),2)*C16*P5</f>
        <v>0</v>
      </c>
      <c r="Q16" s="19">
        <f>POWER((0/B16),2)*C16*Q5</f>
        <v>0</v>
      </c>
      <c r="R16" s="19">
        <f>POWER((0/B16),2)*C16*R5</f>
        <v>0</v>
      </c>
      <c r="S16" s="19">
        <f>POWER((0/B16),2)*C16*S5</f>
        <v>0</v>
      </c>
      <c r="T16" s="41">
        <f>POWER((3/B16),2)*C16*T5</f>
        <v>3.19408501783591E-05</v>
      </c>
      <c r="U16" s="19">
        <f>POWER((0/B16),2)*C16*U5</f>
        <v>0</v>
      </c>
      <c r="V16" s="19">
        <f>POWER((0/B16),2)*C16*V5</f>
        <v>0</v>
      </c>
      <c r="W16" s="19">
        <f>POWER((0/B16),2)*C16*W5</f>
        <v>0</v>
      </c>
      <c r="X16" s="19">
        <f>POWER((0/B16),2)*C16*X5</f>
        <v>0</v>
      </c>
      <c r="Y16" s="16">
        <f>POWER((0/B16),2)*C16*Y5</f>
        <v>0</v>
      </c>
      <c r="Z16" s="16">
        <f>POWER((1/B16),2)*C16*Z5</f>
        <v>0</v>
      </c>
      <c r="AA16" s="16">
        <f>POWER((1/B16),2)*C16*AA5</f>
        <v>0</v>
      </c>
      <c r="AB16" s="16">
        <f>POWER((0/B16),2)*C16*AB5</f>
        <v>0</v>
      </c>
      <c r="AC16" s="37">
        <f>SUM(D16:AB16)</f>
        <v>0.009016729319262784</v>
      </c>
      <c r="AD16" s="49">
        <f t="shared" si="0"/>
        <v>0.033430168463609765</v>
      </c>
    </row>
    <row r="17" spans="1:30" ht="15">
      <c r="A17" s="30" t="s">
        <v>80</v>
      </c>
      <c r="B17" s="24">
        <v>180</v>
      </c>
      <c r="C17" s="1">
        <v>0.18</v>
      </c>
      <c r="D17" s="39">
        <f>POWER((46/B17),2)*C17*D5</f>
        <v>0.0022280657111111105</v>
      </c>
      <c r="E17" s="17">
        <f>POWER((0/B17),2)*C17*E5</f>
        <v>0</v>
      </c>
      <c r="F17" s="39">
        <f>POWER((59/B17),2)*C17*F5</f>
        <v>0.005608490505555556</v>
      </c>
      <c r="G17" s="17">
        <f>POWER((0/B17),2)*C17*G5</f>
        <v>0</v>
      </c>
      <c r="H17" s="17">
        <f>POWER((0/B17),2)*C17*H5</f>
        <v>0</v>
      </c>
      <c r="I17" s="39">
        <f>POWER((13/B17),2)*C17*I5</f>
        <v>0.00023754827777777775</v>
      </c>
      <c r="J17" s="17">
        <f>POWER((0/B17),2)*C17*J5</f>
        <v>0</v>
      </c>
      <c r="K17" s="18">
        <f>POWER((0/B17),2)*C17*K5</f>
        <v>0</v>
      </c>
      <c r="L17" s="18">
        <f>POWER((0/B17),2)*C17*L5</f>
        <v>0</v>
      </c>
      <c r="M17" s="40">
        <f>POWER((3/B17),2)*C17*M5</f>
        <v>1.0514049999999998E-05</v>
      </c>
      <c r="N17" s="18">
        <f>POWER((0/B17),2)*C17*N5</f>
        <v>0</v>
      </c>
      <c r="O17" s="18">
        <f>POWER((0/B17),2)*C17*O5</f>
        <v>0</v>
      </c>
      <c r="P17" s="18">
        <f>POWER((0/B17),2)*C17*P5</f>
        <v>0</v>
      </c>
      <c r="Q17" s="19">
        <f>POWER((0/B17),2)*C17*Q5</f>
        <v>0</v>
      </c>
      <c r="R17" s="19">
        <f>POWER((0/B17),2)*C17*R5</f>
        <v>0</v>
      </c>
      <c r="S17" s="41">
        <f>POWER((12/B17),2)*C17*S5</f>
        <v>3.869679999999999E-05</v>
      </c>
      <c r="T17" s="41">
        <f>POWER((20/B17),2)*C17*T5</f>
        <v>0.0003790088888888889</v>
      </c>
      <c r="U17" s="19">
        <f>POWER((0/B17),2)*C17*U5</f>
        <v>0</v>
      </c>
      <c r="V17" s="19">
        <f>POWER((0/B17),2)*C17*V5</f>
        <v>0</v>
      </c>
      <c r="W17" s="41">
        <f>POWER((15/B17),2)*C17*W5</f>
        <v>0.00021319249999999997</v>
      </c>
      <c r="X17" s="41">
        <f>POWER((7/B17),2)*C17*X5</f>
        <v>4.642858888888889E-05</v>
      </c>
      <c r="Y17" s="16">
        <f>POWER((0/B17),2)*C17*Y5</f>
        <v>0</v>
      </c>
      <c r="Z17" s="16">
        <f>POWER((5/B17),2)*C17*Z5</f>
        <v>0</v>
      </c>
      <c r="AA17" s="16">
        <f>POWER((0/B17),2)*C17*AA5</f>
        <v>0</v>
      </c>
      <c r="AB17" s="16">
        <f>POWER((0/B17),2)*C17*AB5</f>
        <v>0</v>
      </c>
      <c r="AC17" s="37">
        <f>SUM(D17:AB17)</f>
        <v>0.008761945322222221</v>
      </c>
      <c r="AD17" s="49">
        <f t="shared" si="0"/>
        <v>0.03248553858271696</v>
      </c>
    </row>
    <row r="18" spans="1:30" ht="15">
      <c r="A18" s="29" t="s">
        <v>31</v>
      </c>
      <c r="B18" s="24">
        <v>261</v>
      </c>
      <c r="C18" s="1">
        <v>0.15</v>
      </c>
      <c r="D18" s="39">
        <f>POWER((3/B18),2)*C18*D5</f>
        <v>3.7561038446294093E-06</v>
      </c>
      <c r="E18" s="17">
        <f>POWER((0/B18),2)*C18*E5</f>
        <v>0</v>
      </c>
      <c r="F18" s="39">
        <f>POWER((5/B18),2)*C18*F5</f>
        <v>1.596484564231294E-05</v>
      </c>
      <c r="G18" s="17">
        <f>POWER((0/B18),2)*C18*G5</f>
        <v>0</v>
      </c>
      <c r="H18" s="17">
        <f>POWER((0/B18),2)*C18*H5</f>
        <v>0</v>
      </c>
      <c r="I18" s="39">
        <f>POWER((15/B18),2)*C18*I5</f>
        <v>0.00012535176377328577</v>
      </c>
      <c r="J18" s="17">
        <f>POWER((0/B18),2)*C18*J5</f>
        <v>0</v>
      </c>
      <c r="K18" s="40">
        <f>POWER((111/B18),2)*C18*K5</f>
        <v>0.005705007709076495</v>
      </c>
      <c r="L18" s="18">
        <f>POWER((0/B18),2)*C18*L5</f>
        <v>0</v>
      </c>
      <c r="M18" s="18">
        <f>POWER((0/B18),2)*C18*M5</f>
        <v>0</v>
      </c>
      <c r="N18" s="18">
        <f>POWER((0/B18),2)*C18*N5</f>
        <v>0</v>
      </c>
      <c r="O18" s="18">
        <f>POWER((0/B18),2)*C18*O5</f>
        <v>0</v>
      </c>
      <c r="P18" s="18">
        <f>POWER((0/B18),2)*C18*P5</f>
        <v>0</v>
      </c>
      <c r="Q18" s="19">
        <f>POWER((0/B18),2)*C18*Q5</f>
        <v>0</v>
      </c>
      <c r="R18" s="19">
        <f>POWER((0/B18),2)*C18*R5</f>
        <v>0</v>
      </c>
      <c r="S18" s="19">
        <f>POWER((0/B18),2)*C18*S5</f>
        <v>0</v>
      </c>
      <c r="T18" s="41">
        <f>POWER((76/B18),2)*C18*T5</f>
        <v>0.0021691987140529355</v>
      </c>
      <c r="U18" s="19">
        <f>POWER((0/B18),2)*C18*U5</f>
        <v>0</v>
      </c>
      <c r="V18" s="41">
        <f>POWER((2/B18),2)*C18*V5</f>
        <v>1.5022151759369354E-06</v>
      </c>
      <c r="W18" s="41">
        <f>POWER((30/B18),2)*C18*W5</f>
        <v>0.00033799841458581056</v>
      </c>
      <c r="X18" s="41">
        <f>POWER((11/B18),2)*C18*X5</f>
        <v>4.544200907209231E-05</v>
      </c>
      <c r="Y18" s="16">
        <f>POWER((0/B18),2)*C18*Y5</f>
        <v>0</v>
      </c>
      <c r="Z18" s="16">
        <f>POWER((8/B18),2)*C18*Z5</f>
        <v>0</v>
      </c>
      <c r="AA18" s="16">
        <f>POWER((0/B18),2)*C18*AA5</f>
        <v>0</v>
      </c>
      <c r="AB18" s="16">
        <f>POWER((0/B18),2)*C18*AB5</f>
        <v>0</v>
      </c>
      <c r="AC18" s="37">
        <f>SUM(D18:AB18)</f>
        <v>0.008404221775223498</v>
      </c>
      <c r="AD18" s="49">
        <f t="shared" si="0"/>
        <v>0.031159252962273704</v>
      </c>
    </row>
    <row r="19" spans="1:30" ht="15">
      <c r="A19" s="30" t="s">
        <v>33</v>
      </c>
      <c r="B19" s="24">
        <v>41</v>
      </c>
      <c r="C19" s="1">
        <v>0.15</v>
      </c>
      <c r="D19" s="17">
        <f>POWER((0/B19),2)*C19*D5</f>
        <v>0</v>
      </c>
      <c r="E19" s="17">
        <f>POWER((0/B19),2)*C19*E5</f>
        <v>0</v>
      </c>
      <c r="F19" s="17">
        <f>POWER((0/B19),2)*C19*F5</f>
        <v>0</v>
      </c>
      <c r="G19" s="17">
        <f>POWER((0/B19),2)*C19*G5</f>
        <v>0</v>
      </c>
      <c r="H19" s="17">
        <f>POWER((0/B19),2)*C19*H5</f>
        <v>0</v>
      </c>
      <c r="I19" s="17">
        <f>POWER((0/B19),2)*C19*I5</f>
        <v>0</v>
      </c>
      <c r="J19" s="17">
        <f>POWER((0/B19),2)*C19*J5</f>
        <v>0</v>
      </c>
      <c r="K19" s="40">
        <f>POWER((3/B19),2)*C19*K5</f>
        <v>0.00016887528256989882</v>
      </c>
      <c r="L19" s="18">
        <f>POWER((0/B19),2)*C19*L5</f>
        <v>0</v>
      </c>
      <c r="M19" s="18">
        <f>POWER((0/B19),2)*C19*M5</f>
        <v>0</v>
      </c>
      <c r="N19" s="18">
        <f>POWER((0/B19),2)*C19*N5</f>
        <v>0</v>
      </c>
      <c r="O19" s="18">
        <f>POWER((0/B19),2)*C19*O5</f>
        <v>0</v>
      </c>
      <c r="P19" s="18">
        <f>POWER((0/B19),2)*C19*P5</f>
        <v>0</v>
      </c>
      <c r="Q19" s="41">
        <f>POWER((1/B19),2)*C19*Q5</f>
        <v>1.876392028554432E-05</v>
      </c>
      <c r="R19" s="19">
        <f>POWER((0/B19),2)*C19*R5</f>
        <v>0</v>
      </c>
      <c r="S19" s="41">
        <f>POWER((1/B19),2)*C19*S5</f>
        <v>4.31627007733492E-06</v>
      </c>
      <c r="T19" s="41">
        <f>POWER((7/B19),2)*C19*T5</f>
        <v>0.0007457298631766807</v>
      </c>
      <c r="U19" s="19">
        <f>POWER((0/B19),2)*C19*U5</f>
        <v>0</v>
      </c>
      <c r="V19" s="19">
        <f>POWER((0/B19),2)*C19*V5</f>
        <v>0</v>
      </c>
      <c r="W19" s="41">
        <f>POWER((6/B19),2)*C19*W5</f>
        <v>0.0005478831647828672</v>
      </c>
      <c r="X19" s="19">
        <f>POWER((0/B19),2)*C19*X5</f>
        <v>0</v>
      </c>
      <c r="Y19" s="42">
        <f>POWER((21/B19),2)*C19*Y5</f>
        <v>0.006711568768590125</v>
      </c>
      <c r="Z19" s="16">
        <f>POWER((2/B19),2)*C19*Z5</f>
        <v>0</v>
      </c>
      <c r="AA19" s="16">
        <f>POWER((0/B19),2)*C19*AA5</f>
        <v>0</v>
      </c>
      <c r="AB19" s="16">
        <f>POWER((0/B19),2)*C19*AB5</f>
        <v>0</v>
      </c>
      <c r="AC19" s="37">
        <f>SUM(D19:AB19)</f>
        <v>0.00819713726948245</v>
      </c>
      <c r="AD19" s="49">
        <f t="shared" si="0"/>
        <v>0.030391472354915666</v>
      </c>
    </row>
    <row r="20" spans="1:30" ht="15">
      <c r="A20" s="29" t="s">
        <v>67</v>
      </c>
      <c r="B20" s="24">
        <v>661</v>
      </c>
      <c r="C20" s="1">
        <v>0.13</v>
      </c>
      <c r="D20" s="17">
        <f>POWER((0/B20),2)*C20*D5</f>
        <v>0</v>
      </c>
      <c r="E20" s="17">
        <f>POWER((0/B20),2)*C20*E5</f>
        <v>0</v>
      </c>
      <c r="F20" s="17">
        <f>POWER((0/B20),2)*C20*F5</f>
        <v>0</v>
      </c>
      <c r="G20" s="17">
        <f>POWER((0/B20),2)*C20*G5</f>
        <v>0</v>
      </c>
      <c r="H20" s="17">
        <f>POWER((0/B20),2)*C20*H5</f>
        <v>0</v>
      </c>
      <c r="I20" s="39">
        <f>POWER((1/B20),2)*C20*I5</f>
        <v>7.527974164665924E-08</v>
      </c>
      <c r="J20" s="17">
        <f>POWER((0/B20),2)*C20*J5</f>
        <v>0</v>
      </c>
      <c r="K20" s="40">
        <f>POWER((25/B20),2)*C20*K5</f>
        <v>3.91039369817427E-05</v>
      </c>
      <c r="L20" s="18">
        <f>POWER((0/B20),2)*C20*L5</f>
        <v>0</v>
      </c>
      <c r="M20" s="40">
        <f>POWER((1/B20),2)*C20*M5</f>
        <v>6.256629917078832E-08</v>
      </c>
      <c r="N20" s="40">
        <f>POWER((3/B20),2)*C20*N5</f>
        <v>1.2927222541374758E-07</v>
      </c>
      <c r="O20" s="18">
        <f>POWER((0/B20),2)*C20*O5</f>
        <v>0</v>
      </c>
      <c r="P20" s="18">
        <f>POWER((0/B20),2)*C20*P5</f>
        <v>0</v>
      </c>
      <c r="Q20" s="41">
        <f>POWER((239/B20),2)*C20*Q5</f>
        <v>0.003573849574934599</v>
      </c>
      <c r="R20" s="19">
        <f>POWER((0/B20),2)*C20*R5</f>
        <v>0</v>
      </c>
      <c r="S20" s="19">
        <f>POWER((0/B20),2)*C20*S5</f>
        <v>0</v>
      </c>
      <c r="T20" s="41">
        <f>POWER((30/B20),2)*C20*T5</f>
        <v>4.567145548051021E-05</v>
      </c>
      <c r="U20" s="19">
        <f>POWER((0/B20),2)*C20*U5</f>
        <v>0</v>
      </c>
      <c r="V20" s="41">
        <f>POWER((16/B20),2)*C20*V5</f>
        <v>1.2990991781122905E-05</v>
      </c>
      <c r="W20" s="41">
        <f>POWER((285/B20),2)*C20*W5</f>
        <v>0.0041218488571160465</v>
      </c>
      <c r="X20" s="41">
        <f>POWER((2/B20),2)*C20*X5</f>
        <v>2.029842465800454E-07</v>
      </c>
      <c r="Y20" s="42">
        <f>POWER((42/B20),2)*C20*Y5</f>
        <v>8.951605274180001E-05</v>
      </c>
      <c r="Z20" s="16">
        <f>POWER((17/B20),2)*C20*Z5</f>
        <v>0</v>
      </c>
      <c r="AA20" s="16">
        <f>POWER((0/B20),2)*C20*AA5</f>
        <v>0</v>
      </c>
      <c r="AB20" s="16">
        <f>POWER((0/B20),2)*C20*AB5</f>
        <v>0</v>
      </c>
      <c r="AC20" s="37">
        <f>SUM(D20:AB20)</f>
        <v>0.007883450971548633</v>
      </c>
      <c r="AD20" s="49">
        <f t="shared" si="0"/>
        <v>0.02922845798314666</v>
      </c>
    </row>
    <row r="21" spans="1:30" ht="15">
      <c r="A21" s="30" t="s">
        <v>35</v>
      </c>
      <c r="B21" s="24">
        <v>80</v>
      </c>
      <c r="C21" s="1">
        <v>0.18</v>
      </c>
      <c r="D21" s="39">
        <f>POWER((28/B21),2)*C21*D5</f>
        <v>0.00417920265</v>
      </c>
      <c r="E21" s="17">
        <f>POWER((0/B21),2)*C21*E5</f>
        <v>0</v>
      </c>
      <c r="F21" s="39">
        <f>POWER((15/B21),2)*C21*F5</f>
        <v>0.001835225859375</v>
      </c>
      <c r="G21" s="17">
        <f>POWER((0/B21),2)*C21*G5</f>
        <v>0</v>
      </c>
      <c r="H21" s="17">
        <f>POWER((0/B21),2)*C21*H5</f>
        <v>0</v>
      </c>
      <c r="I21" s="39">
        <f>POWER((7/B21),2)*C21*I5</f>
        <v>0.00034867940624999996</v>
      </c>
      <c r="J21" s="17">
        <f>POWER((0/B21),2)*C21*J5</f>
        <v>0</v>
      </c>
      <c r="K21" s="18">
        <f>POWER((0/B21),2)*C21*K5</f>
        <v>0</v>
      </c>
      <c r="L21" s="18">
        <f>POWER((0/B21),2)*C21*L5</f>
        <v>0</v>
      </c>
      <c r="M21" s="40">
        <f>POWER((5/B21),2)*C21*M5</f>
        <v>0.00014785382812499998</v>
      </c>
      <c r="N21" s="18">
        <f>POWER((0/B21),2)*C21*N5</f>
        <v>0</v>
      </c>
      <c r="O21" s="18">
        <f>POWER((0/B21),2)*C21*O5</f>
        <v>0</v>
      </c>
      <c r="P21" s="18">
        <f>POWER((0/B21),2)*C21*P5</f>
        <v>0</v>
      </c>
      <c r="Q21" s="19">
        <f>POWER((0/B21),2)*C21*Q5</f>
        <v>0</v>
      </c>
      <c r="R21" s="19">
        <f>POWER((0/B21),2)*C21*R5</f>
        <v>0</v>
      </c>
      <c r="S21" s="19">
        <f>POWER((0/B21),2)*C21*S5</f>
        <v>0</v>
      </c>
      <c r="T21" s="41">
        <f>POWER((10/B21),2)*C21*T5</f>
        <v>0.000479683125</v>
      </c>
      <c r="U21" s="19">
        <f>POWER((0/B21),2)*C21*U5</f>
        <v>0</v>
      </c>
      <c r="V21" s="19">
        <f>POWER((0/B21),2)*C21*V5</f>
        <v>0</v>
      </c>
      <c r="W21" s="41">
        <f>POWER((5/B21),2)*C21*W5</f>
        <v>0.00011992078125</v>
      </c>
      <c r="X21" s="41">
        <f>POWER((2/B21),2)*C21*X5</f>
        <v>1.9187325000000007E-05</v>
      </c>
      <c r="Y21" s="16">
        <f>POWER((0/B21),2)*C21*Y5</f>
        <v>0</v>
      </c>
      <c r="Z21" s="16">
        <f>POWER((8/B21),2)*C21*Z5</f>
        <v>0</v>
      </c>
      <c r="AA21" s="16">
        <f>POWER((0/B21),2)*C21*AA5</f>
        <v>0</v>
      </c>
      <c r="AB21" s="16">
        <f>POWER((0/B21),2)*C21*AB5</f>
        <v>0</v>
      </c>
      <c r="AC21" s="37">
        <f t="shared" si="1"/>
        <v>0.0071297529750000005</v>
      </c>
      <c r="AD21" s="49">
        <f t="shared" si="0"/>
        <v>0.0264340687868914</v>
      </c>
    </row>
    <row r="22" spans="1:30" ht="15">
      <c r="A22" s="30" t="s">
        <v>34</v>
      </c>
      <c r="B22" s="24">
        <v>456</v>
      </c>
      <c r="C22" s="1">
        <v>0.18</v>
      </c>
      <c r="D22" s="17">
        <f>POWER((0/B22),2)*C22*D5</f>
        <v>0</v>
      </c>
      <c r="E22" s="17">
        <f>POWER((0/B22),2)*C22*E5</f>
        <v>0</v>
      </c>
      <c r="F22" s="17">
        <f>POWER((0/B22),2)*C22*F5</f>
        <v>0</v>
      </c>
      <c r="G22" s="17">
        <f>POWER((0/B22),2)*C22*G5</f>
        <v>0</v>
      </c>
      <c r="H22" s="17">
        <f>POWER((0/B22),2)*C22*H5</f>
        <v>0</v>
      </c>
      <c r="I22" s="39">
        <f>POWER((8/B22),2)*C22*I5</f>
        <v>1.4017174515235457E-05</v>
      </c>
      <c r="J22" s="17">
        <f>POWER((0/B22),2)*C22*J5</f>
        <v>0</v>
      </c>
      <c r="K22" s="40">
        <f>POWER((91/B22),2)*C22*K5</f>
        <v>0.0015073900285664822</v>
      </c>
      <c r="L22" s="18">
        <f>POWER((0/B22),2)*C22*L5</f>
        <v>0</v>
      </c>
      <c r="M22" s="40">
        <f>POWER((1/B22),2)*C22*M5</f>
        <v>1.820299515235457E-07</v>
      </c>
      <c r="N22" s="18">
        <f>POWER((0/B22),2)*C22*N5</f>
        <v>0</v>
      </c>
      <c r="O22" s="18">
        <f>POWER((0/B22),2)*C22*O5</f>
        <v>0</v>
      </c>
      <c r="P22" s="40">
        <f>POWER((2/B22),2)*C22*P5</f>
        <v>1.6748961218836564E-07</v>
      </c>
      <c r="Q22" s="41">
        <f>POWER((67/B22),2)*C22*Q5</f>
        <v>0.0008171324523891968</v>
      </c>
      <c r="R22" s="19">
        <f>POWER((0/B22),2)*C22*R5</f>
        <v>0</v>
      </c>
      <c r="S22" s="19">
        <f>POWER((0/B22),2)*C22*S5</f>
        <v>0</v>
      </c>
      <c r="T22" s="41">
        <f>POWER((46/B22),2)*C22*T5</f>
        <v>0.0003124067382271468</v>
      </c>
      <c r="U22" s="19">
        <f>POWER((0/B22),2)*C22*U5</f>
        <v>0</v>
      </c>
      <c r="V22" s="41">
        <f>POWER((10/B22),2)*C22*V5</f>
        <v>1.476402354570637E-05</v>
      </c>
      <c r="W22" s="41">
        <f>POWER((150/B22),2)*C22*W5</f>
        <v>0.0033219052977839347</v>
      </c>
      <c r="X22" s="41">
        <f>POWER((1/B22),2)*C22*X5</f>
        <v>1.476402354570637E-07</v>
      </c>
      <c r="Y22" s="42">
        <f>POWER((70/B22),2)*C22*Y5</f>
        <v>0.0007234371537396122</v>
      </c>
      <c r="Z22" s="16">
        <f>POWER((9/B22),2)*C22*Z5</f>
        <v>0</v>
      </c>
      <c r="AA22" s="16">
        <f>POWER((1/B22),2)*C22*AA5</f>
        <v>0</v>
      </c>
      <c r="AB22" s="16">
        <f>POWER((0/B22),2)*C22*AB5</f>
        <v>0</v>
      </c>
      <c r="AC22" s="37">
        <f t="shared" si="1"/>
        <v>0.0067115500285664835</v>
      </c>
      <c r="AD22" s="49">
        <f t="shared" si="0"/>
        <v>0.02488355146999877</v>
      </c>
    </row>
    <row r="23" spans="1:30" ht="15">
      <c r="A23" s="29" t="s">
        <v>22</v>
      </c>
      <c r="B23" s="24">
        <v>937</v>
      </c>
      <c r="C23" s="1">
        <v>0.13</v>
      </c>
      <c r="D23" s="17">
        <f>POWER((0/B23),2)*C23*D5</f>
        <v>0</v>
      </c>
      <c r="E23" s="17">
        <f>POWER((0/B23),2)*C23*E5</f>
        <v>0</v>
      </c>
      <c r="F23" s="17">
        <f>POWER((0/B23),2)*C23*F5</f>
        <v>0</v>
      </c>
      <c r="G23" s="17">
        <f>POWER((0/B23),2)*C23*G5</f>
        <v>0</v>
      </c>
      <c r="H23" s="17">
        <f>POWER((0/B23),2)*C23*H5</f>
        <v>0</v>
      </c>
      <c r="I23" s="39">
        <f>POWER((223/B23),2)*C23*I5</f>
        <v>0.0018629945450237995</v>
      </c>
      <c r="J23" s="17">
        <f>POWER((0/B23),2)*C23*J5</f>
        <v>0</v>
      </c>
      <c r="K23" s="40">
        <f>POWER((25/B23),2)*C23*K5</f>
        <v>1.9460062086474583E-05</v>
      </c>
      <c r="L23" s="18">
        <f>POWER((0/B23),2)*C23*L5</f>
        <v>0</v>
      </c>
      <c r="M23" s="40">
        <f>POWER((1/B23),2)*C23*M5</f>
        <v>3.113609933835933E-08</v>
      </c>
      <c r="N23" s="18">
        <f>POWER((0/B23),2)*C23*N5</f>
        <v>0</v>
      </c>
      <c r="O23" s="18">
        <f>POWER((0/B23),2)*C23*O5</f>
        <v>0</v>
      </c>
      <c r="P23" s="40">
        <f>POWER((104/B23),2)*C23*P5</f>
        <v>7.74668532488049E-05</v>
      </c>
      <c r="Q23" s="19">
        <f>POWER((0/B23),2)*C23*Q5</f>
        <v>0</v>
      </c>
      <c r="R23" s="19">
        <f>POWER((0/B23),2)*C23*R5</f>
        <v>0</v>
      </c>
      <c r="S23" s="41">
        <f>POWER((2/B23),2)*C23*S5</f>
        <v>2.864898418964679E-08</v>
      </c>
      <c r="T23" s="41">
        <f>POWER((381/B23),2)*C23*T5</f>
        <v>0.0036658613176775035</v>
      </c>
      <c r="U23" s="19">
        <f>POWER((0/B23),2)*C23*U5</f>
        <v>0</v>
      </c>
      <c r="V23" s="41">
        <f>POWER((63/B23),2)*C23*V5</f>
        <v>0.00010023218061229956</v>
      </c>
      <c r="W23" s="41">
        <f>POWER((92/B23),2)*C23*W5</f>
        <v>0.000213747839935123</v>
      </c>
      <c r="X23" s="41">
        <f>POWER((45/B23),2)*C23*X5</f>
        <v>5.11388676593365E-05</v>
      </c>
      <c r="Y23" s="16">
        <f>POWER((0/B23),2)*C23*Y5</f>
        <v>0</v>
      </c>
      <c r="Z23" s="16">
        <f>POWER((1/B23),2)*C23*Z5</f>
        <v>0</v>
      </c>
      <c r="AA23" s="16">
        <f>POWER((0/B23),2)*C23*AA5</f>
        <v>0</v>
      </c>
      <c r="AB23" s="16">
        <f>POWER((0/B23),2)*C23*AB5</f>
        <v>0</v>
      </c>
      <c r="AC23" s="37">
        <f>SUM(D23:AB23)</f>
        <v>0.00599096145132687</v>
      </c>
      <c r="AD23" s="49">
        <f t="shared" si="0"/>
        <v>0.022211917812480622</v>
      </c>
    </row>
    <row r="24" spans="1:30" ht="15">
      <c r="A24" s="29" t="s">
        <v>24</v>
      </c>
      <c r="B24" s="24">
        <v>133</v>
      </c>
      <c r="C24" s="1">
        <v>0.15</v>
      </c>
      <c r="D24" s="17">
        <f>POWER((0/B24),2)*C24*D5</f>
        <v>0</v>
      </c>
      <c r="E24" s="17">
        <f>POWER((0/B24),2)*C24*E5</f>
        <v>0</v>
      </c>
      <c r="F24" s="17">
        <f>POWER((0/B24),2)*C24*F5</f>
        <v>0</v>
      </c>
      <c r="G24" s="17">
        <f>POWER((0/B24),2)*C24*G5</f>
        <v>0</v>
      </c>
      <c r="H24" s="17">
        <f>POWER((0/B24),2)*C24*H5</f>
        <v>0</v>
      </c>
      <c r="I24" s="39">
        <f>POWER((1/B24),2)*C24*I5</f>
        <v>2.1454858951891003E-06</v>
      </c>
      <c r="J24" s="17">
        <f>POWER((0/B24),2)*C24*J5</f>
        <v>0</v>
      </c>
      <c r="K24" s="40">
        <f>POWER((27/B24),2)*C24*K5</f>
        <v>0.0012999167476963082</v>
      </c>
      <c r="L24" s="18">
        <f>POWER((0/B24),2)*C24*L5</f>
        <v>0</v>
      </c>
      <c r="M24" s="18">
        <f>POWER((0/B24),2)*C24*M5</f>
        <v>0</v>
      </c>
      <c r="N24" s="18">
        <f>POWER((0/B24),2)*C24*N5</f>
        <v>0</v>
      </c>
      <c r="O24" s="18">
        <f>POWER((0/B24),2)*C24*O5</f>
        <v>0</v>
      </c>
      <c r="P24" s="18">
        <f>POWER((0/B24),2)*C24*P5</f>
        <v>0</v>
      </c>
      <c r="Q24" s="41">
        <f>POWER((7/B24),2)*C24*Q5</f>
        <v>8.737437673130192E-05</v>
      </c>
      <c r="R24" s="19">
        <f>POWER((0/B24),2)*C24*R5</f>
        <v>0</v>
      </c>
      <c r="S24" s="41">
        <f>POWER((1/B24),2)*C24*S5</f>
        <v>4.1017864209395663E-07</v>
      </c>
      <c r="T24" s="41">
        <f>POWER((6/B24),2)*C24*T5</f>
        <v>5.206578099383797E-05</v>
      </c>
      <c r="U24" s="19">
        <f>POWER((0/B24),2)*C24*U5</f>
        <v>0</v>
      </c>
      <c r="V24" s="41">
        <f>POWER((4/B24),2)*C24*V5</f>
        <v>2.3140347108372432E-05</v>
      </c>
      <c r="W24" s="41">
        <f>POWER((41/B24),2)*C24*W5</f>
        <v>0.0024311827180733786</v>
      </c>
      <c r="X24" s="41">
        <f>POWER((1/B24),2)*C24*X5</f>
        <v>1.446271694273277E-06</v>
      </c>
      <c r="Y24" s="42">
        <f>POWER((35/B24),2)*C24*Y5</f>
        <v>0.0017716828254847642</v>
      </c>
      <c r="Z24" s="16">
        <f>POWER((1/B24),2)*C24*Z5</f>
        <v>0</v>
      </c>
      <c r="AA24" s="16">
        <f>POWER((9/B24),2)*C24*AA5</f>
        <v>0</v>
      </c>
      <c r="AB24" s="16">
        <f>POWER((0/B24),2)*C24*AB5</f>
        <v>0</v>
      </c>
      <c r="AC24" s="37">
        <f t="shared" si="1"/>
        <v>0.00566936473231952</v>
      </c>
      <c r="AD24" s="49">
        <f t="shared" si="0"/>
        <v>0.021019574989147548</v>
      </c>
    </row>
    <row r="25" spans="1:30" ht="15">
      <c r="A25" s="30" t="s">
        <v>36</v>
      </c>
      <c r="B25" s="24">
        <v>41</v>
      </c>
      <c r="C25" s="1">
        <v>0.07</v>
      </c>
      <c r="D25" s="17">
        <f>POWER((0/B25),2)*C25*D5</f>
        <v>0</v>
      </c>
      <c r="E25" s="17">
        <f>POWER((0/B25),2)*C25*E5</f>
        <v>0</v>
      </c>
      <c r="F25" s="17">
        <f>POWER((0/B25),2)*C25*F5</f>
        <v>0</v>
      </c>
      <c r="G25" s="17">
        <f>POWER((0/B25),2)*C25*G5</f>
        <v>0</v>
      </c>
      <c r="H25" s="17">
        <f>POWER((0/B25),2)*C25*H5</f>
        <v>0</v>
      </c>
      <c r="I25" s="17">
        <f>POWER((0/B25),2)*C25*I5</f>
        <v>0</v>
      </c>
      <c r="J25" s="17">
        <f>POWER((0/B25),2)*C25*J5</f>
        <v>0</v>
      </c>
      <c r="K25" s="18">
        <f>POWER((0/B25),2)*C25*K5</f>
        <v>0</v>
      </c>
      <c r="L25" s="18">
        <f>POWER((0/B25),2)*C25*L5</f>
        <v>0</v>
      </c>
      <c r="M25" s="18">
        <f>POWER((0/B25),2)*C25*M5</f>
        <v>0</v>
      </c>
      <c r="N25" s="18">
        <f>POWER((0/B25),2)*C25*N5</f>
        <v>0</v>
      </c>
      <c r="O25" s="18">
        <f>POWER((0/B25),2)*C25*O5</f>
        <v>0</v>
      </c>
      <c r="P25" s="18">
        <f>POWER((0/B25),2)*C25*P5</f>
        <v>0</v>
      </c>
      <c r="Q25" s="41">
        <f>POWER((21/B25),2)*C25*Q5</f>
        <v>0.003861614794765021</v>
      </c>
      <c r="R25" s="19">
        <f>POWER((0/B25),2)*C25*R5</f>
        <v>0</v>
      </c>
      <c r="S25" s="19">
        <f>POWER((0/B25),2)*C25*S5</f>
        <v>0</v>
      </c>
      <c r="T25" s="41">
        <f>POWER((7/B25),2)*C25*T5</f>
        <v>0.00034800726948245106</v>
      </c>
      <c r="U25" s="19">
        <f>POWER((0/B25),2)*C25*U5</f>
        <v>0</v>
      </c>
      <c r="V25" s="19">
        <f>POWER((0/B25),2)*C25*V5</f>
        <v>0</v>
      </c>
      <c r="W25" s="41">
        <f>POWER((1/B25),2)*C25*W5</f>
        <v>7.102189173111245E-06</v>
      </c>
      <c r="X25" s="19">
        <f>POWER((0/B25),2)*C25*X5</f>
        <v>0</v>
      </c>
      <c r="Y25" s="42">
        <f>POWER((9/B25),2)*C25*Y5</f>
        <v>0.0005752773230220108</v>
      </c>
      <c r="Z25" s="16">
        <f>POWER((3/B25),2)*C25*Z5</f>
        <v>0</v>
      </c>
      <c r="AA25" s="16">
        <f>POWER((0/B25),2)*C25*AA5</f>
        <v>0</v>
      </c>
      <c r="AB25" s="16">
        <f>POWER((0/B25),2)*C25*AB5</f>
        <v>0</v>
      </c>
      <c r="AC25" s="37">
        <f>SUM(D25:AB25)</f>
        <v>0.004792001576442594</v>
      </c>
      <c r="AD25" s="49">
        <f t="shared" si="0"/>
        <v>0.017766688375143256</v>
      </c>
    </row>
    <row r="26" spans="1:30" ht="15">
      <c r="A26" s="29" t="s">
        <v>25</v>
      </c>
      <c r="B26" s="24">
        <v>543</v>
      </c>
      <c r="C26" s="1">
        <v>0.24</v>
      </c>
      <c r="D26" s="17">
        <f>POWER((0/B26),2)*C26*D5</f>
        <v>0</v>
      </c>
      <c r="E26" s="17">
        <f>POWER((0/B26),2)*C26*E5</f>
        <v>0</v>
      </c>
      <c r="F26" s="17">
        <f>POWER((0/B26),2)*C26*F5</f>
        <v>0</v>
      </c>
      <c r="G26" s="17">
        <f>POWER((0/B26),2)*C26*G5</f>
        <v>0</v>
      </c>
      <c r="H26" s="17">
        <f>POWER((0/B26),2)*C26*H5</f>
        <v>0</v>
      </c>
      <c r="I26" s="39">
        <f>POWER((31/B26),2)*C26*I5</f>
        <v>0.0001979122411810791</v>
      </c>
      <c r="J26" s="17">
        <f>POWER((0/B26),2)*C26*J5</f>
        <v>0</v>
      </c>
      <c r="K26" s="40">
        <f>POWER((51/B26),2)*C26*K5</f>
        <v>0.000445196732700467</v>
      </c>
      <c r="L26" s="18">
        <f>POWER((0/B26),2)*C26*L5</f>
        <v>0</v>
      </c>
      <c r="M26" s="18">
        <f>POWER((0/B26),2)*C26*M5</f>
        <v>0</v>
      </c>
      <c r="N26" s="18">
        <f>POWER((0/B26),2)*C26*N5</f>
        <v>0</v>
      </c>
      <c r="O26" s="40">
        <f>POWER((1/B26),2)*C26*O5</f>
        <v>3.929468982428294E-08</v>
      </c>
      <c r="P26" s="40">
        <f>POWER((221/B26),2)*C26*P5</f>
        <v>0.0019230084641290964</v>
      </c>
      <c r="Q26" s="41">
        <f>POWER((2/B26),2)*C26*Q5</f>
        <v>6.846547215693456E-07</v>
      </c>
      <c r="R26" s="19">
        <f>POWER((0/B26),2)*C26*R5</f>
        <v>0</v>
      </c>
      <c r="S26" s="41">
        <f>POWER((1/B26),2)*C26*S5</f>
        <v>3.9372831517149455E-08</v>
      </c>
      <c r="T26" s="41">
        <f>POWER((92/B26),2)*C26*T5</f>
        <v>0.0011750305188079325</v>
      </c>
      <c r="U26" s="19">
        <f>POWER((0/B26),2)*C26*U5</f>
        <v>0</v>
      </c>
      <c r="V26" s="41">
        <f>POWER((9/B26),2)*C26*V5</f>
        <v>1.1244975428100484E-05</v>
      </c>
      <c r="W26" s="41">
        <f>POWER((57/B26),2)*C26*W5</f>
        <v>0.0004510484588382528</v>
      </c>
      <c r="X26" s="41">
        <f>POWER((14/B26),2)*C26*X5</f>
        <v>2.7210063998860433E-05</v>
      </c>
      <c r="Y26" s="42">
        <f>POWER((5/B26),2)*C26*Y5</f>
        <v>3.4706714284260764E-06</v>
      </c>
      <c r="Z26" s="16">
        <f>POWER((3/B26),2)*C26*Z5</f>
        <v>0</v>
      </c>
      <c r="AA26" s="16">
        <f>POWER((56/B26),2)*C26*AA5</f>
        <v>0</v>
      </c>
      <c r="AB26" s="16">
        <f>POWER((0/B26),2)*C26*AB5</f>
        <v>0</v>
      </c>
      <c r="AC26" s="37">
        <f t="shared" si="1"/>
        <v>0.004234885448755126</v>
      </c>
      <c r="AD26" s="49">
        <f t="shared" si="0"/>
        <v>0.015701140509289307</v>
      </c>
    </row>
    <row r="27" spans="1:30" ht="15">
      <c r="A27" s="29" t="s">
        <v>28</v>
      </c>
      <c r="B27" s="24">
        <v>5399</v>
      </c>
      <c r="C27" s="1">
        <v>0.11</v>
      </c>
      <c r="D27" s="39">
        <f>POWER((1342/B27),2)*C27*D5</f>
        <v>0.0012881187405212238</v>
      </c>
      <c r="E27" s="17">
        <f>POWER((0/B27),2)*C27*E5</f>
        <v>0</v>
      </c>
      <c r="F27" s="39">
        <f>POWER((149/B27),2)*C27*F5</f>
        <v>2.4297021493316405E-05</v>
      </c>
      <c r="G27" s="17">
        <f>POWER((0/B27),2)*C27*G5</f>
        <v>0</v>
      </c>
      <c r="H27" s="39">
        <f>POWER((159/B27),2)*C27*H5</f>
        <v>2.006135728077075E-05</v>
      </c>
      <c r="I27" s="39">
        <f>POWER((266/B27),2)*C27*I5</f>
        <v>6.755647647426082E-05</v>
      </c>
      <c r="J27" s="17">
        <f>POWER((0/B27),2)*C27*J5</f>
        <v>0</v>
      </c>
      <c r="K27" s="40">
        <f>POWER((1073/B27),2)*C27*K5</f>
        <v>0.0009136198100040546</v>
      </c>
      <c r="L27" s="18">
        <f>POWER((0/B27),2)*C27*L5</f>
        <v>0</v>
      </c>
      <c r="M27" s="40">
        <f>POWER((42/B27),2)*C27*M5</f>
        <v>1.399795666440394E-06</v>
      </c>
      <c r="N27" s="18">
        <f>POWER((0/B27),2)*C27*N5</f>
        <v>0</v>
      </c>
      <c r="O27" s="18">
        <f>POWER((0/B27),2)*C27*O5</f>
        <v>0</v>
      </c>
      <c r="P27" s="40">
        <f>POWER((39/B27),2)*C27*P5</f>
        <v>2.77638896860329E-07</v>
      </c>
      <c r="Q27" s="41">
        <f>POWER((881/B27),2)*C27*Q5</f>
        <v>0.0006159108867687317</v>
      </c>
      <c r="R27" s="19">
        <f>POWER((0/B27),2)*C27*R5</f>
        <v>0</v>
      </c>
      <c r="S27" s="41">
        <f>POWER((2/B27),2)*C27*S5</f>
        <v>7.301483152145406E-10</v>
      </c>
      <c r="T27" s="41">
        <f>POWER((136/B27),2)*C27*T5</f>
        <v>1.1904351897672944E-05</v>
      </c>
      <c r="U27" s="19">
        <f>POWER((0/B27),2)*C27*U5</f>
        <v>0</v>
      </c>
      <c r="V27" s="41">
        <f>POWER((15/B27),2)*C27*V5</f>
        <v>1.448139693434479E-07</v>
      </c>
      <c r="W27" s="41">
        <f>POWER((409/B27),2)*C27*W5</f>
        <v>0.00010766500269218356</v>
      </c>
      <c r="X27" s="41">
        <f>POWER((719/B27),2)*C27*X5</f>
        <v>0.0003327252195811474</v>
      </c>
      <c r="Y27" s="42">
        <f>POWER((119/B27),2)*C27*Y5</f>
        <v>9.114269421655848E-06</v>
      </c>
      <c r="Z27" s="16">
        <f>POWER((47/B27),2)*C27*Z5</f>
        <v>0</v>
      </c>
      <c r="AA27" s="16">
        <f>POWER((1/B27),2)*C27*AA5</f>
        <v>0</v>
      </c>
      <c r="AB27" s="16">
        <f>POWER((0/B27),2)*C27*AB5</f>
        <v>0</v>
      </c>
      <c r="AC27" s="37">
        <f>SUM(D27:AB27)</f>
        <v>0.0033927961148159766</v>
      </c>
      <c r="AD27" s="49">
        <f t="shared" si="0"/>
        <v>0.012579034111478935</v>
      </c>
    </row>
    <row r="28" spans="1:30" ht="15">
      <c r="A28" s="29" t="s">
        <v>5</v>
      </c>
      <c r="B28" s="24">
        <v>316</v>
      </c>
      <c r="C28" s="1">
        <v>0.04</v>
      </c>
      <c r="D28" s="39">
        <f>POWER((6/B28),2)*C28*D5</f>
        <v>2.733211023874379E-06</v>
      </c>
      <c r="E28" s="17">
        <f>POWER((0/B28),2)*C28*E5</f>
        <v>0</v>
      </c>
      <c r="F28" s="17">
        <f>POWER((0/B28),2)*C28*F5</f>
        <v>0</v>
      </c>
      <c r="G28" s="17">
        <f>POWER((0/B28),2)*C28*G5</f>
        <v>0</v>
      </c>
      <c r="H28" s="17">
        <f>POWER((0/B28),2)*C28*H5</f>
        <v>0</v>
      </c>
      <c r="I28" s="17">
        <f>POWER((0/B28),2)*C28*I5</f>
        <v>0</v>
      </c>
      <c r="J28" s="17">
        <f>POWER((0/B28),2)*C28*J5</f>
        <v>0</v>
      </c>
      <c r="K28" s="18">
        <f>POWER((0/B28),2)*C28*K5</f>
        <v>0</v>
      </c>
      <c r="L28" s="18">
        <f>POWER((0/$B$7),2)*$C$7*L5</f>
        <v>0</v>
      </c>
      <c r="M28" s="18">
        <f>POWER((0/B28),2)*C28*M5</f>
        <v>0</v>
      </c>
      <c r="N28" s="18">
        <f>POWER((0/B28),2)*C28*N5</f>
        <v>0</v>
      </c>
      <c r="O28" s="18">
        <f>POWER((0/B28),2)*C28*O5</f>
        <v>0</v>
      </c>
      <c r="P28" s="18">
        <f>POWER((0/B28),2)*C28*P5</f>
        <v>0</v>
      </c>
      <c r="Q28" s="19">
        <f>POWER((0/B28),2)*C28*Q5</f>
        <v>0</v>
      </c>
      <c r="R28" s="19">
        <f>POWER((0/B28),2)*C28*R5</f>
        <v>0</v>
      </c>
      <c r="S28" s="19">
        <f>POWER((0/B28),2)*C28*S5</f>
        <v>0</v>
      </c>
      <c r="T28" s="41">
        <f>POWER((17/B28),2)*C28*T5</f>
        <v>1.974447444319821E-05</v>
      </c>
      <c r="U28" s="19">
        <f>POWER((0/B28),2)*C28*U5</f>
        <v>0</v>
      </c>
      <c r="V28" s="19">
        <f>POWER((0/B28),2)*C28*V5</f>
        <v>0</v>
      </c>
      <c r="W28" s="41">
        <f>POWER((55/B28),2)*C28*W5</f>
        <v>0.00020666794183624423</v>
      </c>
      <c r="X28" s="41">
        <f>POWER((5/B28),2)*C28*X5</f>
        <v>1.7079995193078036E-06</v>
      </c>
      <c r="Y28" s="42">
        <f>POWER((192/B28),2)*C28*Y5</f>
        <v>0.0025185477711905145</v>
      </c>
      <c r="Z28" s="16">
        <f>POWER((41/B28),2)*C28*Z5</f>
        <v>0</v>
      </c>
      <c r="AA28" s="16">
        <f>POWER((0/B28),2)*C28*AA5</f>
        <v>0</v>
      </c>
      <c r="AB28" s="16">
        <f>POWER((0/B28),2)*C28*AB5</f>
        <v>0</v>
      </c>
      <c r="AC28" s="37">
        <f t="shared" si="1"/>
        <v>0.002749401398013139</v>
      </c>
      <c r="AD28" s="49">
        <f t="shared" si="0"/>
        <v>0.010193602209318437</v>
      </c>
    </row>
    <row r="29" spans="1:30" ht="15">
      <c r="A29" s="20" t="s">
        <v>7</v>
      </c>
      <c r="B29" s="28">
        <v>304</v>
      </c>
      <c r="C29" s="1">
        <v>0.13</v>
      </c>
      <c r="D29" s="39">
        <f>POWER((22/B29),2)*C29*D5</f>
        <v>0.00012904060292590028</v>
      </c>
      <c r="E29" s="17">
        <f>POWER((0/B29),2)*C29*E5</f>
        <v>0</v>
      </c>
      <c r="F29" s="39">
        <f>POWER((11/B29),2)*C29*F5</f>
        <v>4.9362372641101115E-05</v>
      </c>
      <c r="G29" s="17">
        <f>POWER((0/B29),2)*C29*G5</f>
        <v>0</v>
      </c>
      <c r="H29" s="39">
        <f>POWER((43/B29),2)*C29*H5</f>
        <v>0.0005469317430964335</v>
      </c>
      <c r="I29" s="39">
        <f>POWER((5/B29),2)*C29*I5</f>
        <v>8.897620541897506E-06</v>
      </c>
      <c r="J29" s="39">
        <f>POWER((1/B29),2)*C29*J5</f>
        <v>6.7907613400277E-08</v>
      </c>
      <c r="K29" s="40">
        <f>POWER((34/B29),2)*C29*K5</f>
        <v>0.00034194326393698066</v>
      </c>
      <c r="L29" s="18">
        <f>POWER((0/$B$13),2)*$C$13*L5</f>
        <v>0</v>
      </c>
      <c r="M29" s="40">
        <f>POWER((7/B29),2)*C29*M5</f>
        <v>1.4494134890062326E-05</v>
      </c>
      <c r="N29" s="18">
        <f>POWER((0/B29),2)*C29*N5</f>
        <v>0</v>
      </c>
      <c r="O29" s="18">
        <f>POWER((0/B29),2)*C29*O5</f>
        <v>0</v>
      </c>
      <c r="P29" s="18">
        <f>POWER((0/B29),2)*C29*P5</f>
        <v>0</v>
      </c>
      <c r="Q29" s="19">
        <f>POWER((0/B29),2)*C29*Q5</f>
        <v>0</v>
      </c>
      <c r="R29" s="19">
        <f>POWER((0/B29),2)*C29*R5</f>
        <v>0</v>
      </c>
      <c r="S29" s="41">
        <f>POWER((2/B29),2)*C29*S5</f>
        <v>2.7217061980609415E-07</v>
      </c>
      <c r="T29" s="41">
        <f>POWER((54/B29),2)*C29*T5</f>
        <v>0.0006995932557132964</v>
      </c>
      <c r="U29" s="19">
        <f>POWER((0/B29),2)*C29*U5</f>
        <v>0</v>
      </c>
      <c r="V29" s="41">
        <f>POWER((4/B29),2)*C29*V5</f>
        <v>3.838646121883657E-06</v>
      </c>
      <c r="W29" s="41">
        <f>POWER((21/B29),2)*C29*W5</f>
        <v>0.00010580268373441831</v>
      </c>
      <c r="X29" s="41">
        <f>POWER((6/B29),2)*C29*X5</f>
        <v>8.636953774238228E-06</v>
      </c>
      <c r="Y29" s="42">
        <f>POWER((3/B29),2)*C29*Y5</f>
        <v>2.159238443559557E-06</v>
      </c>
      <c r="Z29" s="16">
        <f>POWER((89/B29),2)*C29*Z5</f>
        <v>0</v>
      </c>
      <c r="AA29" s="16">
        <f>POWER((2/B29),2)*C29*AA5</f>
        <v>0</v>
      </c>
      <c r="AB29" s="16">
        <f>POWER((0/B29),2)*C29*AB5</f>
        <v>0</v>
      </c>
      <c r="AC29" s="37">
        <f>SUM(D29:AB29)</f>
        <v>0.001911040594052978</v>
      </c>
      <c r="AD29" s="49">
        <f t="shared" si="0"/>
        <v>0.007085319602919093</v>
      </c>
    </row>
    <row r="30" spans="1:30" ht="15">
      <c r="A30" s="20" t="s">
        <v>70</v>
      </c>
      <c r="B30" s="28">
        <v>176</v>
      </c>
      <c r="C30" s="1">
        <v>0.04</v>
      </c>
      <c r="D30" s="17">
        <f>POWER((0/B30),2)*C30*D5</f>
        <v>0</v>
      </c>
      <c r="E30" s="17">
        <f>POWER((0/B30),2)*C30*E5</f>
        <v>0</v>
      </c>
      <c r="F30" s="17">
        <f>POWER((0/B30),2)*C30*F5</f>
        <v>0</v>
      </c>
      <c r="G30" s="17">
        <f>POWER((0/B30),2)*C30*G5</f>
        <v>0</v>
      </c>
      <c r="H30" s="17">
        <f>POWER((0/B30),2)*C30*H5</f>
        <v>0</v>
      </c>
      <c r="I30" s="17">
        <f>POWER((0/B30),2)*C30*I5</f>
        <v>0</v>
      </c>
      <c r="J30" s="17">
        <f>POWER((0/B30),2)*C30*J5</f>
        <v>0</v>
      </c>
      <c r="K30" s="18">
        <f>POWER((0/B30),2)*C30*K5</f>
        <v>0</v>
      </c>
      <c r="L30" s="18">
        <f>POWER((0/B30),2)*C30*L5</f>
        <v>0</v>
      </c>
      <c r="M30" s="18">
        <f>POWER((0/B30),2)*C30*M5</f>
        <v>0</v>
      </c>
      <c r="N30" s="18">
        <f>POWER((0/B30),2)*C30*N5</f>
        <v>0</v>
      </c>
      <c r="O30" s="18">
        <f>POWER((0/B30),2)*C30*O5</f>
        <v>0</v>
      </c>
      <c r="P30" s="18">
        <f>POWER((0/B30),2)*C30*P5</f>
        <v>0</v>
      </c>
      <c r="Q30" s="41">
        <f>POWER((13/B30),2)*C30*Q5</f>
        <v>4.589035253099175E-05</v>
      </c>
      <c r="R30" s="19">
        <f>POWER((0/B30),2)*C30*R5</f>
        <v>0</v>
      </c>
      <c r="S30" s="41">
        <f>POWER((37/B30),2)*C30*S5</f>
        <v>8.551123321280993E-05</v>
      </c>
      <c r="T30" s="41">
        <f>POWER((7/B30),2)*C30*T5</f>
        <v>1.0791769111570247E-05</v>
      </c>
      <c r="U30" s="19">
        <f>POWER((0/B30),2)*C30*U5</f>
        <v>0</v>
      </c>
      <c r="V30" s="41">
        <f>POWER((14/B30),2)*C30*V5</f>
        <v>4.316707644628099E-05</v>
      </c>
      <c r="W30" s="41">
        <f>POWER((47/B30),2)*C30*W5</f>
        <v>0.00048651057076446277</v>
      </c>
      <c r="X30" s="19">
        <f>POWER((0/B30),2)*C30*X5</f>
        <v>0</v>
      </c>
      <c r="Y30" s="42">
        <f>POWER((38/B30),2)*C30*Y5</f>
        <v>0.0003180268285123967</v>
      </c>
      <c r="Z30" s="16">
        <f>POWER((6/B30),2)*C30*Z5</f>
        <v>0</v>
      </c>
      <c r="AA30" s="16">
        <f>POWER((2/B30),2)*C30*AA5</f>
        <v>0</v>
      </c>
      <c r="AB30" s="16">
        <f>POWER((12/B30),2)*C30*AB5</f>
        <v>0</v>
      </c>
      <c r="AC30" s="37">
        <f t="shared" si="1"/>
        <v>0.0009898978305785122</v>
      </c>
      <c r="AD30" s="49">
        <f t="shared" si="0"/>
        <v>0.003670116964396927</v>
      </c>
    </row>
    <row r="31" spans="1:30" ht="15">
      <c r="A31" s="20" t="s">
        <v>38</v>
      </c>
      <c r="B31" s="24">
        <v>594</v>
      </c>
      <c r="C31" s="1">
        <v>0.15</v>
      </c>
      <c r="D31" s="17">
        <f>POWER((0/B31),2)*C31*D5</f>
        <v>0</v>
      </c>
      <c r="E31" s="17">
        <f>POWER((0/B31),2)*C31*E5</f>
        <v>0</v>
      </c>
      <c r="F31" s="17">
        <f>POWER((0/B31),2)*C31*F5</f>
        <v>0</v>
      </c>
      <c r="G31" s="17">
        <f>POWER((0/B31),2)*C31*G5</f>
        <v>0</v>
      </c>
      <c r="H31" s="17">
        <f>POWER((0/B31),2)*C31*H5</f>
        <v>0</v>
      </c>
      <c r="I31" s="17">
        <f>POWER((0/B31),2)*C31*I5</f>
        <v>0</v>
      </c>
      <c r="J31" s="17">
        <f>POWER((0/B31),2)*C31*J5</f>
        <v>0</v>
      </c>
      <c r="K31" s="18">
        <f>POWER((0/B31),2)*C31*K5</f>
        <v>0</v>
      </c>
      <c r="L31" s="18">
        <f>POWER((0/B31),2)*C31*L5</f>
        <v>0</v>
      </c>
      <c r="M31" s="18">
        <f>POWER((0/B31),2)*C31*M5</f>
        <v>0</v>
      </c>
      <c r="N31" s="18">
        <f>POWER((0/B31),2)*C31*N5</f>
        <v>0</v>
      </c>
      <c r="O31" s="18">
        <f>POWER((0/B31),2)*C31*O5</f>
        <v>0</v>
      </c>
      <c r="P31" s="18">
        <f>POWER((0/B31),2)*C31*P5</f>
        <v>0</v>
      </c>
      <c r="Q31" s="19">
        <f>POWER((0/B31),2)*C31*Q5</f>
        <v>0</v>
      </c>
      <c r="R31" s="19">
        <f>POWER((0/B31),2)*C31*R5</f>
        <v>0</v>
      </c>
      <c r="S31" s="19">
        <f>POWER((0/B31),2)*C31*S5</f>
        <v>0</v>
      </c>
      <c r="T31" s="41">
        <f>POWER((9/B31),2)*C31*T5</f>
        <v>5.873071625344353E-06</v>
      </c>
      <c r="U31" s="19">
        <f>POWER((0/B31),2)*C31*U5</f>
        <v>0</v>
      </c>
      <c r="V31" s="19">
        <f>POWER((0/B31),2)*C31*V5</f>
        <v>0</v>
      </c>
      <c r="W31" s="41">
        <f>POWER((116/B31),2)*C31*W5</f>
        <v>0.0009756549603781927</v>
      </c>
      <c r="X31" s="19">
        <f>POWER((0/B31),2)*C31*X5</f>
        <v>0</v>
      </c>
      <c r="Y31" s="42">
        <f>POWER((13/B31),2)*C31*Y5</f>
        <v>1.2253692650409823E-05</v>
      </c>
      <c r="Z31" s="16">
        <f>POWER((448/B31),2)*C31*Z5</f>
        <v>0</v>
      </c>
      <c r="AA31" s="16">
        <f>POWER((0/B31),2)*C31*AA5</f>
        <v>0</v>
      </c>
      <c r="AB31" s="16">
        <f>POWER((8/B31),2)*C31*AB5</f>
        <v>0</v>
      </c>
      <c r="AC31" s="37">
        <f t="shared" si="1"/>
        <v>0.0009937817246539469</v>
      </c>
      <c r="AD31" s="49">
        <f t="shared" si="0"/>
        <v>0.0036845167793008986</v>
      </c>
    </row>
    <row r="32" spans="1:30" ht="15">
      <c r="A32" s="29" t="s">
        <v>1</v>
      </c>
      <c r="B32" s="24">
        <v>12188</v>
      </c>
      <c r="C32" s="1">
        <v>0.33</v>
      </c>
      <c r="D32" s="39">
        <f>POWER((1176/B32),2)*C32*D5</f>
        <v>0.0005823023316299753</v>
      </c>
      <c r="E32" s="17">
        <f>POWER((0/B32),2)*C32*E5</f>
        <v>0</v>
      </c>
      <c r="F32" s="39">
        <f>POWER((27/B32),2)*C32*F5</f>
        <v>4.696680828571396E-07</v>
      </c>
      <c r="G32" s="17">
        <f>POWER((0/B32),2)*C32*G5</f>
        <v>0</v>
      </c>
      <c r="H32" s="17">
        <f>POWER((0/B32),2)*C32*H5</f>
        <v>0</v>
      </c>
      <c r="I32" s="39">
        <f>POWER((33/B32),2)*C32*I5</f>
        <v>6.120890569406613E-07</v>
      </c>
      <c r="J32" s="17">
        <f>POWER((0/B32),2)*C32*J5</f>
        <v>0</v>
      </c>
      <c r="K32" s="18">
        <f>POWER((0/B32),2)*C32*K5</f>
        <v>0</v>
      </c>
      <c r="L32" s="18">
        <f>POWER((0/$B$9),2)*$C$9*L5</f>
        <v>0</v>
      </c>
      <c r="M32" s="40">
        <f>POWER((14/B32),2)*C32*M5</f>
        <v>9.155986713569246E-08</v>
      </c>
      <c r="N32" s="40">
        <f>POWER((6/B32),2)*C32*N5</f>
        <v>3.860769129604902E-09</v>
      </c>
      <c r="O32" s="40">
        <f>POWER((4/B32),2)*C32*O5</f>
        <v>1.7158973909355121E-09</v>
      </c>
      <c r="P32" s="40">
        <f>POWER((4/B32),2)*C32*P5</f>
        <v>1.7193096363944413E-09</v>
      </c>
      <c r="Q32" s="19">
        <f>POWER((0/B32),2)*C32*Q5</f>
        <v>0</v>
      </c>
      <c r="R32" s="19">
        <f>POWER((0/B32),2)*C32*R5</f>
        <v>0</v>
      </c>
      <c r="S32" s="41">
        <f>POWER((3/B32),2)*C32*S5</f>
        <v>9.671116704718732E-10</v>
      </c>
      <c r="T32" s="41">
        <f>POWER((62/B32),2)*C32*T5</f>
        <v>1.456445832380551E-06</v>
      </c>
      <c r="U32" s="19">
        <f>POWER((0/B32),2)*C32*U5</f>
        <v>0</v>
      </c>
      <c r="V32" s="41">
        <f>POWER((27/B32),2)*C32*V5</f>
        <v>2.7620942034480273E-07</v>
      </c>
      <c r="W32" s="41">
        <f>POWER((110/B32),2)*C32*W5</f>
        <v>4.584545934392473E-06</v>
      </c>
      <c r="X32" s="41">
        <f>POWER((158/B32),2)*C32*X5</f>
        <v>9.458562372411048E-06</v>
      </c>
      <c r="Y32" s="42">
        <f>POWER((37/B32),2)*C32*Y5</f>
        <v>5.186978003457268E-07</v>
      </c>
      <c r="Z32" s="16">
        <f>POWER((10527/B32),2)*C32*Z5</f>
        <v>0</v>
      </c>
      <c r="AA32" s="16">
        <f>POWER((0/B32),2)*C32*AA5</f>
        <v>0</v>
      </c>
      <c r="AB32" s="16">
        <f>POWER((0/B32),2)*C32*AB5</f>
        <v>0</v>
      </c>
      <c r="AC32" s="37">
        <f t="shared" si="1"/>
        <v>0.0005997783730846108</v>
      </c>
      <c r="AD32" s="49">
        <f t="shared" si="0"/>
        <v>0.0022237211901452187</v>
      </c>
    </row>
    <row r="33" spans="1:30" ht="15">
      <c r="A33" s="29" t="s">
        <v>8</v>
      </c>
      <c r="B33" s="24">
        <v>1350</v>
      </c>
      <c r="C33" s="1">
        <v>0.04</v>
      </c>
      <c r="D33" s="17">
        <f>POWER((2/B33),2)*C33*D5</f>
        <v>1.663938545953361E-08</v>
      </c>
      <c r="E33" s="17">
        <f>POWER((0/B33),2)*C33*E5</f>
        <v>0</v>
      </c>
      <c r="F33" s="17">
        <f>POWER((0/B33),2)*C33*F5</f>
        <v>0</v>
      </c>
      <c r="G33" s="17">
        <f>POWER((0/B33),2)*C33*G5</f>
        <v>0</v>
      </c>
      <c r="H33" s="39">
        <f>POWER((49/B33),2)*C33*H5</f>
        <v>1.1081145262002743E-05</v>
      </c>
      <c r="I33" s="39">
        <f>POWER((4/B33),2)*C33*I5</f>
        <v>8.88485048010974E-08</v>
      </c>
      <c r="J33" s="17">
        <f>POWER((0/B33),2)*C33*J5</f>
        <v>0</v>
      </c>
      <c r="K33" s="40">
        <f>POWER((13/B33),2)*C33*K5</f>
        <v>7.799723237311386E-07</v>
      </c>
      <c r="L33" s="18">
        <f>POWER((0/B33),2)*C33*L5</f>
        <v>0</v>
      </c>
      <c r="M33" s="18">
        <f>POWER((0/B33),2)*C33*M5</f>
        <v>0</v>
      </c>
      <c r="N33" s="18">
        <f>POWER((0/B33),2)*C33*N5</f>
        <v>0</v>
      </c>
      <c r="O33" s="40">
        <f>POWER((1/B33),2)*C33*O5</f>
        <v>1.059533607681756E-09</v>
      </c>
      <c r="P33" s="40">
        <f>POWER((1/B33),2)*C33*P5</f>
        <v>1.0616406035665295E-09</v>
      </c>
      <c r="Q33" s="41">
        <f>POWER((13/B33),2)*C33*Q5</f>
        <v>7.799723237311386E-07</v>
      </c>
      <c r="R33" s="19">
        <f>POWER((0/B33),2)*C33*R5</f>
        <v>0</v>
      </c>
      <c r="S33" s="41">
        <f>POWER((4/B33),2)*C33*S5</f>
        <v>1.698624965706447E-08</v>
      </c>
      <c r="T33" s="41">
        <f>POWER((354/B33),2)*C33*T5</f>
        <v>0.00046909509056790137</v>
      </c>
      <c r="U33" s="19">
        <f>POWER((0/B33),2)*C33*U5</f>
        <v>0</v>
      </c>
      <c r="V33" s="41">
        <f>POWER((11/B33),2)*C33*V5</f>
        <v>4.529390178326474E-07</v>
      </c>
      <c r="W33" s="41">
        <f>POWER((89/B33),2)*C33*W5</f>
        <v>2.9650660828532245E-05</v>
      </c>
      <c r="X33" s="41">
        <f>POWER((13/B33),2)*C33*X5</f>
        <v>6.326173058984912E-07</v>
      </c>
      <c r="Y33" s="42">
        <f>POWER((28/B33),2)*C33*Y5</f>
        <v>2.9347453717421127E-06</v>
      </c>
      <c r="Z33" s="16">
        <f>POWER((740/B33),2)*C33*Z5</f>
        <v>0</v>
      </c>
      <c r="AA33" s="16">
        <f>POWER((13/B33),2)*C33*AA5</f>
        <v>0</v>
      </c>
      <c r="AB33" s="16">
        <f>POWER((15/B33),2)*C33*AB5</f>
        <v>0</v>
      </c>
      <c r="AC33" s="37">
        <f t="shared" si="1"/>
        <v>0.0005155317383155009</v>
      </c>
      <c r="AD33" s="49">
        <f t="shared" si="0"/>
        <v>0.001911370769820766</v>
      </c>
    </row>
    <row r="34" spans="1:30" ht="15">
      <c r="A34" s="29" t="s">
        <v>4</v>
      </c>
      <c r="B34" s="24">
        <v>56</v>
      </c>
      <c r="C34" s="1">
        <v>0.11</v>
      </c>
      <c r="D34" s="39">
        <f>POWER((1/B34),2)*C34*D5</f>
        <v>6.6481600765306125E-06</v>
      </c>
      <c r="E34" s="17">
        <f>POWER((0/B34),2)*C34*E5</f>
        <v>0</v>
      </c>
      <c r="F34" s="17">
        <f>POWER((0/B34),2)*C34*F5</f>
        <v>0</v>
      </c>
      <c r="G34" s="17">
        <f>POWER((0/B34),2)*C34*G5</f>
        <v>0</v>
      </c>
      <c r="H34" s="17">
        <f>POWER((0/B34),2)*C34*H5</f>
        <v>0</v>
      </c>
      <c r="I34" s="17">
        <f>POWER((0/B34),2)*C34*I5</f>
        <v>0</v>
      </c>
      <c r="J34" s="17">
        <f>POWER((0/B34),2)*C34*J5</f>
        <v>0</v>
      </c>
      <c r="K34" s="18">
        <f>POWER((0/B34),2)*C34*K5</f>
        <v>0</v>
      </c>
      <c r="L34" s="18">
        <f>POWER((0/B34),2)*C34*L5</f>
        <v>0</v>
      </c>
      <c r="M34" s="18">
        <f>POWER((0/B34),2)*C34*M5</f>
        <v>0</v>
      </c>
      <c r="N34" s="18">
        <f>POWER((0/B34),2)*C34*N5</f>
        <v>0</v>
      </c>
      <c r="O34" s="18">
        <f>POWER((0/B34),2)*C34*O5</f>
        <v>0</v>
      </c>
      <c r="P34" s="18">
        <f>POWER((0/B34),2)*C34*P5</f>
        <v>0</v>
      </c>
      <c r="Q34" s="19">
        <f>POWER((0/B34),2)*C34*Q5</f>
        <v>0</v>
      </c>
      <c r="R34" s="19">
        <f>POWER((0/B34),2)*C34*R5</f>
        <v>0</v>
      </c>
      <c r="S34" s="19">
        <f>POWER((0/B34),2)*C34*S5</f>
        <v>0</v>
      </c>
      <c r="T34" s="19">
        <f>POWER((0/B34),2)*C34*T5</f>
        <v>0</v>
      </c>
      <c r="U34" s="19">
        <f>POWER((0/B34),2)*C34*U5</f>
        <v>0</v>
      </c>
      <c r="V34" s="19">
        <f>POWER((0/B34),2)*C34*V5</f>
        <v>0</v>
      </c>
      <c r="W34" s="41">
        <f>POWER((8/B34),2)*C34*W5</f>
        <v>0.00038287632653061227</v>
      </c>
      <c r="X34" s="19">
        <f>POWER((0/B34),2)*C34*X5</f>
        <v>0</v>
      </c>
      <c r="Y34" s="16">
        <f>POWER((0/B34),2)*C34*Y5</f>
        <v>0</v>
      </c>
      <c r="Z34" s="16">
        <f>POWER((47/B34),2)*C34*Z5</f>
        <v>0</v>
      </c>
      <c r="AA34" s="16">
        <f>POWER((0/B34),2)*C34*AA5</f>
        <v>0</v>
      </c>
      <c r="AB34" s="16">
        <f>POWER((0/B34),2)*C34*AB5</f>
        <v>0</v>
      </c>
      <c r="AC34" s="37">
        <f t="shared" si="1"/>
        <v>0.0003895244866071429</v>
      </c>
      <c r="AD34" s="49">
        <f t="shared" si="0"/>
        <v>0.0014441898771607544</v>
      </c>
    </row>
    <row r="35" spans="1:30" ht="15">
      <c r="A35" s="29" t="s">
        <v>6</v>
      </c>
      <c r="B35" s="24">
        <v>144</v>
      </c>
      <c r="C35" s="1">
        <v>0.01</v>
      </c>
      <c r="D35" s="17">
        <f>POWER((2/B35),2)*C35*D5</f>
        <v>3.656114969135803E-07</v>
      </c>
      <c r="E35" s="17">
        <f>POWER((0/B35),2)*C35*E5</f>
        <v>0</v>
      </c>
      <c r="F35" s="17">
        <f>POWER((0/B35),2)*C35*F5</f>
        <v>0</v>
      </c>
      <c r="G35" s="17">
        <f>POWER((0/B35),2)*C35*G5</f>
        <v>0</v>
      </c>
      <c r="H35" s="39">
        <f>POWER((21/B35),2)*C35*H5</f>
        <v>4.472121961805556E-05</v>
      </c>
      <c r="I35" s="39">
        <f>POWER((4/B35),2)*C35*I5</f>
        <v>1.952237654320988E-06</v>
      </c>
      <c r="J35" s="17">
        <f>POWER((0/B35),2)*C35*J5</f>
        <v>0</v>
      </c>
      <c r="K35" s="18">
        <f>POWER((0/B35),2)*C35*K5</f>
        <v>0</v>
      </c>
      <c r="L35" s="18">
        <f>POWER((0/$B35),2)*$C35*L5</f>
        <v>0</v>
      </c>
      <c r="M35" s="18">
        <f>POWER((0/B35),2)*C35*M5</f>
        <v>0</v>
      </c>
      <c r="N35" s="18">
        <f>POWER((0/B35),2)*C35*N5</f>
        <v>0</v>
      </c>
      <c r="O35" s="18">
        <f>POWER((0/B35),2)*C35*O5</f>
        <v>0</v>
      </c>
      <c r="P35" s="18">
        <f>POWER((0/B35),2)*C35*P5</f>
        <v>0</v>
      </c>
      <c r="Q35" s="19">
        <f>POWER((0/B35),2)*C35*Q5</f>
        <v>0</v>
      </c>
      <c r="R35" s="19">
        <f>POWER((0/B35),2)*C35*R5</f>
        <v>0</v>
      </c>
      <c r="S35" s="41">
        <f>POWER((1/B35),2)*C35*S5</f>
        <v>2.3327064043209875E-08</v>
      </c>
      <c r="T35" s="41">
        <f>POWER((46/B35),2)*C35*T5</f>
        <v>0.00017404140817901231</v>
      </c>
      <c r="U35" s="19">
        <f>POWER((0/B35),2)*C35*U5</f>
        <v>0</v>
      </c>
      <c r="V35" s="41">
        <f>POWER((8/B35),2)*C35*V5</f>
        <v>5.264012345679013E-06</v>
      </c>
      <c r="W35" s="19">
        <f>POWER((0/B35),2)*C35*W5</f>
        <v>0</v>
      </c>
      <c r="X35" s="41">
        <f>POWER((11/B35),2)*C35*X5</f>
        <v>9.952273341049386E-06</v>
      </c>
      <c r="Y35" s="16">
        <f>POWER((0/B35),2)*C35*Y5</f>
        <v>0</v>
      </c>
      <c r="Z35" s="16">
        <f>POWER((48/B35),2)*C35*Z5</f>
        <v>0</v>
      </c>
      <c r="AA35" s="16">
        <f>POWER((3/B35),2)*C35*AA5</f>
        <v>0</v>
      </c>
      <c r="AB35" s="16">
        <f>POWER((0/B35),2)*C35*AB5</f>
        <v>0</v>
      </c>
      <c r="AC35" s="37">
        <f t="shared" si="1"/>
        <v>0.00023632008969907408</v>
      </c>
      <c r="AD35" s="49">
        <f t="shared" si="0"/>
        <v>0.000876173624631037</v>
      </c>
    </row>
    <row r="36" spans="1:30" ht="15">
      <c r="A36" s="29" t="s">
        <v>2</v>
      </c>
      <c r="B36" s="24">
        <v>833</v>
      </c>
      <c r="C36" s="1">
        <v>0.11</v>
      </c>
      <c r="D36" s="39">
        <f>POWER((1/B36),2)*C36*D5</f>
        <v>3.0046059240022534E-08</v>
      </c>
      <c r="E36" s="17">
        <f>POWER((0/B36),2)*C36*E5</f>
        <v>0</v>
      </c>
      <c r="F36" s="17">
        <f>POWER((0/B36),2)*C36*F5</f>
        <v>0</v>
      </c>
      <c r="G36" s="17">
        <f>POWER((0/B36),2)*C36*G5</f>
        <v>0</v>
      </c>
      <c r="H36" s="17">
        <f>POWER((0/B36),2)*C36*H5</f>
        <v>0</v>
      </c>
      <c r="I36" s="39">
        <f>POWER((36/B36),2)*C36*I5</f>
        <v>5.198108861792016E-05</v>
      </c>
      <c r="J36" s="17">
        <f>POWER((0/B36),2)*C36*J5</f>
        <v>0</v>
      </c>
      <c r="K36" s="40">
        <f>POWER((7/B36),2)*C36*K5</f>
        <v>1.6334234870418755E-06</v>
      </c>
      <c r="L36" s="18">
        <f>POWER((0/$B36),2)*$C36*L5</f>
        <v>0</v>
      </c>
      <c r="M36" s="18">
        <f>POWER((0/B36),2)*C36*M5</f>
        <v>0</v>
      </c>
      <c r="N36" s="18">
        <f>POWER((0/B36),2)*C36*N5</f>
        <v>0</v>
      </c>
      <c r="O36" s="18">
        <f>POWER((0/B36),2)*C36*O5</f>
        <v>0</v>
      </c>
      <c r="P36" s="40">
        <f>POWER((2/B36),2)*C36*P5</f>
        <v>3.067239861130526E-08</v>
      </c>
      <c r="Q36" s="19">
        <f>POWER((0/B36),2)*C36*Q5</f>
        <v>0</v>
      </c>
      <c r="R36" s="19">
        <f>POWER((0/B36),2)*C36*R5</f>
        <v>0</v>
      </c>
      <c r="S36" s="19">
        <f>POWER((0/B36),2)*C36*S5</f>
        <v>0</v>
      </c>
      <c r="T36" s="41">
        <f>POWER((74/B36),2)*C36*T5</f>
        <v>0.0001480566883752301</v>
      </c>
      <c r="U36" s="19">
        <f>POWER((0/B36),2)*C36*U5</f>
        <v>0</v>
      </c>
      <c r="V36" s="41">
        <f>POWER((4/B36),2)*C36*V5</f>
        <v>4.325980668377795E-07</v>
      </c>
      <c r="W36" s="41">
        <f>POWER((8/B36),2)*C36*W5</f>
        <v>1.730392267351118E-06</v>
      </c>
      <c r="X36" s="41">
        <f>POWER((39/B36),2)*C36*X5</f>
        <v>4.112385372876642E-05</v>
      </c>
      <c r="Y36" s="42">
        <f>POWER((2/B36),2)*C36*Y5</f>
        <v>1.0814951670944488E-07</v>
      </c>
      <c r="Z36" s="16">
        <f>POWER((660/B36),2)*C36*Z5</f>
        <v>0</v>
      </c>
      <c r="AA36" s="16">
        <f>POWER((0/B36),2)*C36*AA5</f>
        <v>0</v>
      </c>
      <c r="AB36" s="16">
        <f>POWER((0/B36),2)*C36*AB5</f>
        <v>0</v>
      </c>
      <c r="AC36" s="37">
        <f t="shared" si="1"/>
        <v>0.00024512691251770823</v>
      </c>
      <c r="AD36" s="49">
        <f t="shared" si="0"/>
        <v>0.0009088255497395279</v>
      </c>
    </row>
    <row r="37" spans="1:30" ht="15">
      <c r="A37" s="29" t="s">
        <v>15</v>
      </c>
      <c r="B37" s="24">
        <v>548</v>
      </c>
      <c r="C37" s="1">
        <v>0.003783359999999998</v>
      </c>
      <c r="D37" s="17">
        <f>POWER((0/B37),2)*C37*D5</f>
        <v>0</v>
      </c>
      <c r="E37" s="17">
        <f>POWER((0/B37),2)*C37*E5</f>
        <v>0</v>
      </c>
      <c r="F37" s="17">
        <f>POWER((0/B37),2)*C37*F5</f>
        <v>0</v>
      </c>
      <c r="G37" s="17">
        <f>POWER((0/B37),2)*C37*G5</f>
        <v>0</v>
      </c>
      <c r="H37" s="17">
        <f>POWER((0/B37),2)*C37*H5</f>
        <v>0</v>
      </c>
      <c r="I37" s="17">
        <f>POWER((1/B37),2)*C37*I5</f>
        <v>3.187529681922317E-09</v>
      </c>
      <c r="J37" s="17">
        <f>POWER((0/B37),2)*C37*J5</f>
        <v>0</v>
      </c>
      <c r="K37" s="18">
        <f>POWER((37/B37),2)*C37*K5</f>
        <v>3.6267701508306235E-06</v>
      </c>
      <c r="L37" s="18">
        <f>POWER((0/B18),2)*$C18*L5</f>
        <v>0</v>
      </c>
      <c r="M37" s="18">
        <f>POWER((0/B37),2)*C37*M5</f>
        <v>0</v>
      </c>
      <c r="N37" s="18">
        <f>POWER((2/B37),2)*C37*N5</f>
        <v>2.432757525707282E-09</v>
      </c>
      <c r="O37" s="18">
        <f>POWER((0/B37),2)*C37*O5</f>
        <v>0</v>
      </c>
      <c r="P37" s="18">
        <f>POWER((1/B37),2)*C37*P5</f>
        <v>6.09398831051201E-10</v>
      </c>
      <c r="Q37" s="19">
        <f>POWER((96/B37),2)*C37*Q5</f>
        <v>2.4415130540580735E-05</v>
      </c>
      <c r="R37" s="19">
        <f>POWER((0/B37),2)*C37*R5</f>
        <v>0</v>
      </c>
      <c r="S37" s="19">
        <f>POWER((0/B37),2)*C37*S5</f>
        <v>0</v>
      </c>
      <c r="T37" s="19">
        <f>POWER((12/B37),2)*C37*T5</f>
        <v>3.0941470685492024E-07</v>
      </c>
      <c r="U37" s="19">
        <f>POWER((0/B37),2)*C37*U5</f>
        <v>0</v>
      </c>
      <c r="V37" s="19">
        <f>POWER((3/B37),2)*C37*V5</f>
        <v>1.9338419178432515E-08</v>
      </c>
      <c r="W37" s="19">
        <f>POWER((291/B37),2)*C37*W5</f>
        <v>0.00018195518604987156</v>
      </c>
      <c r="X37" s="19">
        <f>POWER((3/B37),2)*C37*X5</f>
        <v>1.9338419178432515E-08</v>
      </c>
      <c r="Y37" s="16">
        <f>POWER((88/B37),2)*C37*Y5</f>
        <v>1.6639635346420156E-05</v>
      </c>
      <c r="Z37" s="16">
        <f>POWER((14/B37),2)*C37*Z5</f>
        <v>0</v>
      </c>
      <c r="AA37" s="16">
        <f>POWER((0/B37),2)*C37*AA5</f>
        <v>0</v>
      </c>
      <c r="AB37" s="16">
        <f>POWER((0/B37),2)*C37*AB5</f>
        <v>0</v>
      </c>
      <c r="AC37" s="37">
        <f>SUM(D37:AB37)</f>
        <v>0.00022699104331895352</v>
      </c>
      <c r="AD37" s="49">
        <f t="shared" si="0"/>
        <v>0.0008415855183399902</v>
      </c>
    </row>
    <row r="38" spans="1:30" ht="15">
      <c r="A38" s="29" t="s">
        <v>16</v>
      </c>
      <c r="B38" s="24">
        <v>88</v>
      </c>
      <c r="C38" s="1">
        <v>0.003783359999999998</v>
      </c>
      <c r="D38" s="17">
        <f>POWER((4/B38),2)*C38*D5</f>
        <v>1.4815528323966934E-06</v>
      </c>
      <c r="E38" s="17">
        <f>POWER((0/B38),2)*C38*E5</f>
        <v>0</v>
      </c>
      <c r="F38" s="17">
        <f>POWER((0/B38),2)*C38*F5</f>
        <v>0</v>
      </c>
      <c r="G38" s="17">
        <f>POWER((0/B38),2)*C38*G5</f>
        <v>0</v>
      </c>
      <c r="H38" s="17">
        <f>POWER((10/B38),2)*C38*H5</f>
        <v>1.027335645867768E-05</v>
      </c>
      <c r="I38" s="17">
        <f>POWER((3/B38),2)*C38*I5</f>
        <v>1.1124807880165283E-06</v>
      </c>
      <c r="J38" s="17">
        <f>POWER((0/B38),2)*C38*J5</f>
        <v>0</v>
      </c>
      <c r="K38" s="18">
        <f>POWER((37/B38),2)*C38*K5</f>
        <v>0.00014064224991929746</v>
      </c>
      <c r="L38" s="18">
        <f>POWER((0/B38),2)*C38*L5</f>
        <v>0</v>
      </c>
      <c r="M38" s="18">
        <f>POWER((1/B38),2)*C38*M5</f>
        <v>1.027335645867768E-07</v>
      </c>
      <c r="N38" s="18">
        <f>POWER((0/B38),2)*C38*N5</f>
        <v>0</v>
      </c>
      <c r="O38" s="18">
        <f>POWER((0/B38),2)*C38*O5</f>
        <v>0</v>
      </c>
      <c r="P38" s="18">
        <f>POWER((0/B38),2)*C38*P5</f>
        <v>0</v>
      </c>
      <c r="Q38" s="19">
        <f>POWER((0/B38),2)*C38*Q5</f>
        <v>0</v>
      </c>
      <c r="R38" s="19">
        <f>POWER((0/B38),2)*C38*R5</f>
        <v>0</v>
      </c>
      <c r="S38" s="19">
        <f>POWER((0/B38),2)*C38*S5</f>
        <v>0</v>
      </c>
      <c r="T38" s="19">
        <f>POWER((4/B38),2)*C38*T5</f>
        <v>1.333196655867768E-06</v>
      </c>
      <c r="U38" s="19">
        <f>POWER((0/B38),2)*C38*U5</f>
        <v>0</v>
      </c>
      <c r="V38" s="19">
        <f>POWER((0/B38),2)*C38*V5</f>
        <v>0</v>
      </c>
      <c r="W38" s="19">
        <f>POWER((1/B38),2)*C38*W5</f>
        <v>8.33247909917355E-08</v>
      </c>
      <c r="X38" s="19">
        <f>POWER((25/B38),2)*C38*X5</f>
        <v>5.2077994369834706E-05</v>
      </c>
      <c r="Y38" s="16">
        <f>POWER((0/B38),2)*C38*Y5</f>
        <v>0</v>
      </c>
      <c r="Z38" s="16">
        <f>POWER((3/B38),2)*C38*Z5</f>
        <v>0</v>
      </c>
      <c r="AA38" s="16">
        <f>POWER((0/B38),2)*C38*AA5</f>
        <v>0</v>
      </c>
      <c r="AB38" s="16">
        <f>POWER((0/B38),2)*C38*AB5</f>
        <v>0</v>
      </c>
      <c r="AC38" s="37">
        <f>SUM(D38:AB38)</f>
        <v>0.00020710688937966934</v>
      </c>
      <c r="AD38" s="49">
        <f t="shared" si="0"/>
        <v>0.0007678635962981995</v>
      </c>
    </row>
    <row r="39" spans="1:30" ht="15">
      <c r="A39" s="29" t="s">
        <v>17</v>
      </c>
      <c r="B39" s="24">
        <v>963</v>
      </c>
      <c r="C39" s="1">
        <v>0.003783359999999998</v>
      </c>
      <c r="D39" s="17">
        <f>POWER((5/B39),2)*C39*D5</f>
        <v>1.9330804967601883E-08</v>
      </c>
      <c r="E39" s="17">
        <f>POWER((0/B39),2)*C39*E5</f>
        <v>0</v>
      </c>
      <c r="F39" s="17">
        <f>POWER((0/B39),2)*C39*F5</f>
        <v>0</v>
      </c>
      <c r="G39" s="17">
        <f>POWER((0/B39),2)*C39*G5</f>
        <v>0</v>
      </c>
      <c r="H39" s="17">
        <f>POWER((45/B39),2)*C39*H5</f>
        <v>1.7372013367106285E-06</v>
      </c>
      <c r="I39" s="17">
        <f>POWER((17/B39),2)*C39*I5</f>
        <v>2.9830506198762295E-07</v>
      </c>
      <c r="J39" s="17">
        <f>POWER((0/B39),2)*C39*J5</f>
        <v>0</v>
      </c>
      <c r="K39" s="18">
        <f>POWER((409/B39),2)*C39*K5</f>
        <v>0.00014350655644755096</v>
      </c>
      <c r="L39" s="18">
        <f>POWER((0/B39),2)*C39*L5</f>
        <v>0</v>
      </c>
      <c r="M39" s="18">
        <f>POWER((6/B39),2)*C39*M5</f>
        <v>3.088357931930007E-08</v>
      </c>
      <c r="N39" s="18">
        <f>POWER((0/B39),2)*C39*N5</f>
        <v>0</v>
      </c>
      <c r="O39" s="18">
        <f>POWER((0/B39),2)*C39*O5</f>
        <v>0</v>
      </c>
      <c r="P39" s="18">
        <f>POWER((1/B39),2)*C39*P5</f>
        <v>1.9733774426361016E-10</v>
      </c>
      <c r="Q39" s="19">
        <f>POWER((11/B39),2)*C39*Q5</f>
        <v>1.038031416009808E-07</v>
      </c>
      <c r="R39" s="19">
        <f>POWER((0/B39),2)*C39*R5</f>
        <v>0</v>
      </c>
      <c r="S39" s="19">
        <f>POWER((0/B39),2)*C39*S5</f>
        <v>0</v>
      </c>
      <c r="T39" s="19">
        <f>POWER((271/B39),2)*C39*T5</f>
        <v>5.1100551206838936E-05</v>
      </c>
      <c r="U39" s="19">
        <f>POWER((0/B39),2)*C39*U5</f>
        <v>0</v>
      </c>
      <c r="V39" s="19">
        <f>POWER((6/B39),2)*C39*V5</f>
        <v>2.504894872681747E-08</v>
      </c>
      <c r="W39" s="19">
        <f>POWER((23/B39),2)*C39*W5</f>
        <v>3.6808038545795675E-07</v>
      </c>
      <c r="X39" s="19">
        <f>POWER((125/B39),2)*C39*X5</f>
        <v>1.0871939551570083E-05</v>
      </c>
      <c r="Y39" s="16">
        <f>POWER((21/B39),2)*C39*Y5</f>
        <v>3.06849621903514E-07</v>
      </c>
      <c r="Z39" s="16">
        <f>POWER((23/B39),2)*C39*Z5</f>
        <v>0</v>
      </c>
      <c r="AA39" s="16">
        <f>POWER((0/B39),2)*C39*AA5</f>
        <v>0</v>
      </c>
      <c r="AB39" s="16">
        <f>POWER((0/B39),2)*C39*AB5</f>
        <v>0</v>
      </c>
      <c r="AC39" s="37">
        <f>SUM(D39:AB39)</f>
        <v>0.00020836874742437866</v>
      </c>
      <c r="AD39" s="51">
        <f t="shared" si="0"/>
        <v>0.0007725420251961009</v>
      </c>
    </row>
    <row r="40" spans="1:30" ht="15">
      <c r="A40" s="29" t="s">
        <v>0</v>
      </c>
      <c r="B40" s="24">
        <v>2291</v>
      </c>
      <c r="C40" s="1">
        <v>0.12</v>
      </c>
      <c r="D40" s="17">
        <f>POWER((23/B40),2)*D43*D5</f>
        <v>0</v>
      </c>
      <c r="E40" s="17">
        <f>POWER((0/B40),2)*E43*E5</f>
        <v>0</v>
      </c>
      <c r="F40" s="17">
        <f>POWER((0/B40),2)*C40*F5</f>
        <v>0</v>
      </c>
      <c r="G40" s="17">
        <f>POWER((0/B40),2)*C40*G5</f>
        <v>0</v>
      </c>
      <c r="H40" s="39">
        <f>POWER((6/B40),2)*C40*H5</f>
        <v>1.730747058165661E-07</v>
      </c>
      <c r="I40" s="39">
        <f>POWER((159/B40),2)*I5*C40</f>
        <v>0.00014623893073326425</v>
      </c>
      <c r="J40" s="17">
        <f>POWER((0/B40),2)*J5*C40</f>
        <v>0</v>
      </c>
      <c r="K40" s="40">
        <f>POWER((17/B40),2)*K5*C40</f>
        <v>1.3894052772496555E-06</v>
      </c>
      <c r="L40" s="18">
        <f>POWER((0/B40),2)*L5*C40</f>
        <v>0</v>
      </c>
      <c r="M40" s="40">
        <f>POWER((2/B40),2)*M5*C40</f>
        <v>1.9230522868507342E-08</v>
      </c>
      <c r="N40" s="40">
        <f>POWER((1/B40),2)*N5*C40</f>
        <v>1.1037058643876431E-09</v>
      </c>
      <c r="O40" s="40">
        <f>POWER((1/B40),2)*O5*C40</f>
        <v>1.1037058643876431E-09</v>
      </c>
      <c r="P40" s="40">
        <f>POWER((12/B40),2)*P5*C40</f>
        <v>1.5924970102012294E-07</v>
      </c>
      <c r="Q40" s="19">
        <f>POWER((0/B40),2)*Q5*C40</f>
        <v>0</v>
      </c>
      <c r="R40" s="19">
        <f>POWER((0/B40),2)*R5*C40</f>
        <v>0</v>
      </c>
      <c r="S40" s="19">
        <f>POWER((0/B40),2)*S5*C40</f>
        <v>0</v>
      </c>
      <c r="T40" s="41">
        <f>POWER((80/B40),2)*T5*C40</f>
        <v>2.495588358294208E-05</v>
      </c>
      <c r="U40" s="19">
        <f>POWER((0/B40),2)*U5*C40</f>
        <v>0</v>
      </c>
      <c r="V40" s="41">
        <f>POWER((19/B40),2)*V5*C40</f>
        <v>1.4076678083503265E-06</v>
      </c>
      <c r="W40" s="41">
        <f>POWER((7/B40),2)*W5*C40</f>
        <v>1.910684836819003E-07</v>
      </c>
      <c r="X40" s="41">
        <f>POWER((18/B40),2)*X5*C40</f>
        <v>1.2633916063864428E-06</v>
      </c>
      <c r="Y40" s="42">
        <f>POWER((3/B40),2)*Y5*C40</f>
        <v>3.5094211288512294E-08</v>
      </c>
      <c r="Z40" s="16">
        <f>POWER((1941/B40),2)*Z5*C40</f>
        <v>0</v>
      </c>
      <c r="AA40" s="16">
        <f>POWER((1/B40),2)*AA5*C40</f>
        <v>0</v>
      </c>
      <c r="AB40" s="16">
        <f>POWER((1/B40),2)*AB5*C40</f>
        <v>0</v>
      </c>
      <c r="AC40" s="37">
        <f t="shared" si="1"/>
        <v>0.0001758352040445972</v>
      </c>
      <c r="AD40" s="49">
        <f t="shared" si="0"/>
        <v>0.0006519215876300352</v>
      </c>
    </row>
    <row r="41" spans="1:30" ht="15">
      <c r="A41" s="29" t="s">
        <v>10</v>
      </c>
      <c r="B41" s="24">
        <v>125</v>
      </c>
      <c r="C41" s="1">
        <v>0.04</v>
      </c>
      <c r="D41" s="17">
        <f>POWER((0/B41),2)*C41*D5</f>
        <v>0</v>
      </c>
      <c r="E41" s="17">
        <f>POWER((0/B41),2)*C41*E5</f>
        <v>0</v>
      </c>
      <c r="F41" s="17">
        <f>POWER((0/B41),2)*C41*F5</f>
        <v>0</v>
      </c>
      <c r="G41" s="17">
        <f>POWER((0/B41),2)*C41*G5</f>
        <v>0</v>
      </c>
      <c r="H41" s="17">
        <f>POWER((0/B41),2)*C41*H5</f>
        <v>0</v>
      </c>
      <c r="I41" s="17">
        <f>POWER((0/B41),2)*C41*I5</f>
        <v>0</v>
      </c>
      <c r="J41" s="17">
        <f>POWER((0/B41),2)*C41*J5</f>
        <v>0</v>
      </c>
      <c r="K41" s="18">
        <f>POWER((0/B41),2)*C41*K5</f>
        <v>0</v>
      </c>
      <c r="L41" s="18">
        <f>POWER((0/B41),2)*C41*L5</f>
        <v>0</v>
      </c>
      <c r="M41" s="18">
        <f>POWER((0/B41),2)*C41*M5</f>
        <v>0</v>
      </c>
      <c r="N41" s="18">
        <f>POWER((0/B41),2)*C41*N5</f>
        <v>0</v>
      </c>
      <c r="O41" s="18">
        <f>POWER((0/B41),2)*C41*O5</f>
        <v>0</v>
      </c>
      <c r="P41" s="18">
        <f>POWER((0/B41),2)*C41*P5</f>
        <v>0</v>
      </c>
      <c r="Q41" s="41">
        <f>POWER((3/B41),2)*C41*Q5</f>
        <v>4.84487424E-06</v>
      </c>
      <c r="R41" s="19">
        <f>POWER((0/B41),2)*C41*R5</f>
        <v>0</v>
      </c>
      <c r="S41" s="19">
        <f>POWER((0/B41),2)*C41*S5</f>
        <v>0</v>
      </c>
      <c r="T41" s="41">
        <f>POWER((6/B41),2)*C41*T5</f>
        <v>1.571825664E-05</v>
      </c>
      <c r="U41" s="19">
        <f>POWER((0/B41),2)*C41*U5</f>
        <v>0</v>
      </c>
      <c r="V41" s="19">
        <f>POWER((0/B41),2)*C41*V5</f>
        <v>0</v>
      </c>
      <c r="W41" s="41">
        <f>POWER((6/B41),2)*C41*W5</f>
        <v>1.571825664E-05</v>
      </c>
      <c r="X41" s="19">
        <f>POWER((0/B41),2)*C41*X5</f>
        <v>0</v>
      </c>
      <c r="Y41" s="42">
        <f>POWER((14/B41),2)*C41*Y5</f>
        <v>8.557717504000002E-05</v>
      </c>
      <c r="Z41" s="16">
        <f>POWER((1/B41),2)*C41*Z5</f>
        <v>0</v>
      </c>
      <c r="AA41" s="16">
        <f>POWER((1/B41),2)*C41*AA5</f>
        <v>0</v>
      </c>
      <c r="AB41" s="16">
        <f>POWER((94/B41),2)*C41*AB5</f>
        <v>0</v>
      </c>
      <c r="AC41" s="37">
        <f t="shared" si="1"/>
        <v>0.00012185856256000002</v>
      </c>
      <c r="AD41" s="49">
        <f t="shared" si="0"/>
        <v>0.00045179933109572415</v>
      </c>
    </row>
    <row r="42" spans="1:30" ht="15">
      <c r="A42" s="29" t="s">
        <v>13</v>
      </c>
      <c r="B42" s="24">
        <v>189</v>
      </c>
      <c r="C42" s="1">
        <v>0.15</v>
      </c>
      <c r="D42" s="17">
        <f>POWER((0/B42),2)*C42*D5</f>
        <v>0</v>
      </c>
      <c r="E42" s="17">
        <f>POWER((0/B42),2)*C42*E5</f>
        <v>0</v>
      </c>
      <c r="F42" s="17">
        <f>POWER((0/B42),2)*C42*F5</f>
        <v>0</v>
      </c>
      <c r="G42" s="17">
        <f>POWER((0/B42),2)*C42*G5</f>
        <v>0</v>
      </c>
      <c r="H42" s="39">
        <f>POWER((10/B42),2)*C42*H5</f>
        <v>8.830141933316535E-05</v>
      </c>
      <c r="I42" s="17">
        <f>POWER((0/B42),2)*C42*I5</f>
        <v>0</v>
      </c>
      <c r="J42" s="17">
        <f>POWER((0/B42),2)*C42*J5</f>
        <v>0</v>
      </c>
      <c r="K42" s="18">
        <f>POWER((0/B42),2)*C42*K5</f>
        <v>0</v>
      </c>
      <c r="L42" s="18">
        <f>POWER((0/B42),2)*C42*L5</f>
        <v>0</v>
      </c>
      <c r="M42" s="18">
        <f>POWER((0/B42),2)*C42*M5</f>
        <v>0</v>
      </c>
      <c r="N42" s="18">
        <f>POWER((0/B42),2)*C42*N5</f>
        <v>0</v>
      </c>
      <c r="O42" s="18">
        <f>POWER((0/B42),2)*C42*O5</f>
        <v>0</v>
      </c>
      <c r="P42" s="18">
        <f>POWER((0/B42),2)*C42*P5</f>
        <v>0</v>
      </c>
      <c r="Q42" s="19">
        <f>POWER((0/B42),2)*C42*Q5</f>
        <v>0</v>
      </c>
      <c r="R42" s="19">
        <f>POWER((0/B42),2)*C42*R5</f>
        <v>0</v>
      </c>
      <c r="S42" s="19">
        <f>POWER((0/B42),2)*C42*S5</f>
        <v>0</v>
      </c>
      <c r="T42" s="19">
        <f>POWER((0/B42),2)*C42*T5</f>
        <v>0</v>
      </c>
      <c r="U42" s="41">
        <f>POWER((1/B42),2)*C42*U5</f>
        <v>7.161921558746955E-07</v>
      </c>
      <c r="V42" s="19">
        <f>POWER((0/B42),2)*C42*V5</f>
        <v>0</v>
      </c>
      <c r="W42" s="19">
        <f>POWER((0/B42),2)*C42*W5</f>
        <v>0</v>
      </c>
      <c r="X42" s="41">
        <f>POWER((5/B42),2)*C42*X5</f>
        <v>1.790480389686739E-05</v>
      </c>
      <c r="Y42" s="16">
        <f>POWER((0/B42),2)*C42*Y5</f>
        <v>0</v>
      </c>
      <c r="Z42" s="16">
        <f>POWER((173/B42),2)*C42*Z5</f>
        <v>0</v>
      </c>
      <c r="AA42" s="16">
        <f>POWER((0/B42),2)*C42*AA5</f>
        <v>0</v>
      </c>
      <c r="AB42" s="16">
        <f>POWER((0/B42),2)*C42*AB5</f>
        <v>0</v>
      </c>
      <c r="AC42" s="37">
        <f t="shared" si="1"/>
        <v>0.00010692241538590744</v>
      </c>
      <c r="AD42" s="49">
        <f>AC42/(SUM($AC$6:$AC$47))</f>
        <v>0.00039642249781755623</v>
      </c>
    </row>
    <row r="43" spans="1:30" ht="15">
      <c r="A43" s="29" t="s">
        <v>27</v>
      </c>
      <c r="B43" s="24">
        <v>857</v>
      </c>
      <c r="C43" s="47">
        <v>0.0014</v>
      </c>
      <c r="D43" s="17">
        <f>POWER((0/B43),2)*C43*D5</f>
        <v>0</v>
      </c>
      <c r="E43" s="17">
        <f>POWER((0/B43),2)*C43*E5</f>
        <v>0</v>
      </c>
      <c r="F43" s="17">
        <f>POWER((0/B43),2)*C43*F5</f>
        <v>0</v>
      </c>
      <c r="G43" s="17">
        <f>POWER((0/B43),2)*C43*G5</f>
        <v>0</v>
      </c>
      <c r="H43" s="17">
        <f>POWER((0/B43),2)*C43*H5</f>
        <v>0</v>
      </c>
      <c r="I43" s="17">
        <f>POWER((0/B43),2)*C43*I5</f>
        <v>0</v>
      </c>
      <c r="J43" s="17">
        <f>POWER((0/B43),2)*C43*J5</f>
        <v>0</v>
      </c>
      <c r="K43" s="40">
        <f>POWER((1/B43),2)*C43*K5</f>
        <v>4.0083572855296957E-10</v>
      </c>
      <c r="L43" s="18">
        <f>POWER((0/B43),2)*C43*L5</f>
        <v>0</v>
      </c>
      <c r="M43" s="40">
        <f>POWER((1/B43),2)*C43*M5</f>
        <v>4.0083572855296957E-10</v>
      </c>
      <c r="N43" s="18">
        <f>POWER((0/B43),2)*C43*N5</f>
        <v>0</v>
      </c>
      <c r="O43" s="18">
        <f>POWER((0/B43),2)*C43*O5</f>
        <v>0</v>
      </c>
      <c r="P43" s="40">
        <f>POWER((1/B43),2)*C43*P5</f>
        <v>9.220436000321327E-11</v>
      </c>
      <c r="Q43" s="41">
        <f>POWER((101/B43),2)*C43*Q5</f>
        <v>4.088925266968844E-06</v>
      </c>
      <c r="R43" s="19">
        <f>POWER((0/B43),2)*C43*R5</f>
        <v>0</v>
      </c>
      <c r="S43" s="19">
        <f>POWER((0/B43),2)*C43*S5</f>
        <v>0</v>
      </c>
      <c r="T43" s="41">
        <f>POWER((16/B43),2)*C43*T5</f>
        <v>8.322777156752886E-08</v>
      </c>
      <c r="U43" s="19">
        <f>POWER((0/B43),2)*C43*U5</f>
        <v>0</v>
      </c>
      <c r="V43" s="41">
        <f>POWER((13/B43),2)*C43*V5</f>
        <v>5.4943333573876476E-08</v>
      </c>
      <c r="W43" s="41">
        <f>POWER((340/B43),2)*C43*W5</f>
        <v>3.758254059846224E-05</v>
      </c>
      <c r="X43" s="19">
        <f>POWER((0/B43),2)*C43*X5</f>
        <v>0</v>
      </c>
      <c r="Y43" s="42">
        <f>POWER((355/B43),2)*C43*Y5</f>
        <v>4.097179653046026E-05</v>
      </c>
      <c r="Z43" s="16">
        <f>POWER((29/B43),2)*C43*Z5</f>
        <v>0</v>
      </c>
      <c r="AA43" s="16">
        <f>POWER((0/B43),2)*C43*AA5</f>
        <v>0</v>
      </c>
      <c r="AB43" s="16">
        <f>POWER((0/B43),2)*C43*AB5</f>
        <v>0</v>
      </c>
      <c r="AC43" s="37">
        <f>SUM(D43:AB43)</f>
        <v>8.278232737684985E-05</v>
      </c>
      <c r="AD43" s="49">
        <f t="shared" si="0"/>
        <v>0.00030692139599950336</v>
      </c>
    </row>
    <row r="44" spans="1:30" ht="15">
      <c r="A44" s="29" t="s">
        <v>11</v>
      </c>
      <c r="B44" s="24">
        <v>263</v>
      </c>
      <c r="C44" s="1">
        <v>0.17</v>
      </c>
      <c r="D44" s="39">
        <f>POWER((1/B44),2)*C44*D5</f>
        <v>4.658244300192283E-07</v>
      </c>
      <c r="E44" s="17">
        <f>POWER((0/B44),2)*C44*E5</f>
        <v>0</v>
      </c>
      <c r="F44" s="17">
        <f>POWER((0/B44),2)*C44*F5</f>
        <v>0</v>
      </c>
      <c r="G44" s="17">
        <f>POWER((0/B44),2)*C44*G5</f>
        <v>0</v>
      </c>
      <c r="H44" s="17">
        <f>POWER((0/B44),2)*C44*H5</f>
        <v>0</v>
      </c>
      <c r="I44" s="17">
        <f>POWER((0/B44),2)*C44*I5</f>
        <v>0</v>
      </c>
      <c r="J44" s="17">
        <f>POWER((0/B44),2)*C44*J5</f>
        <v>0</v>
      </c>
      <c r="K44" s="40">
        <f>POWER((1/B44),2)*C44*K5</f>
        <v>5.168177940985123E-07</v>
      </c>
      <c r="L44" s="18">
        <f>POWER((0/B44),2)*C44*L5</f>
        <v>0</v>
      </c>
      <c r="M44" s="18">
        <f>POWER((0/B44),2)*C44*M5</f>
        <v>0</v>
      </c>
      <c r="N44" s="18">
        <f>POWER((0/B44),2)*C44*N5</f>
        <v>0</v>
      </c>
      <c r="O44" s="18">
        <f>POWER((0/B44),2)*C44*O5</f>
        <v>0</v>
      </c>
      <c r="P44" s="18">
        <f>POWER((0/B44),2)*C44*P5</f>
        <v>0</v>
      </c>
      <c r="Q44" s="19">
        <f>POWER((0/B44),2)*C44*Q5</f>
        <v>0</v>
      </c>
      <c r="R44" s="19">
        <f>POWER((0/B44),2)*C44*R5</f>
        <v>0</v>
      </c>
      <c r="S44" s="19">
        <f>POWER((0/B44),2)*C44*S5</f>
        <v>0</v>
      </c>
      <c r="T44" s="41">
        <f>POWER((2/B44),2)*C44*T5</f>
        <v>1.676715291532334E-06</v>
      </c>
      <c r="U44" s="19">
        <f>POWER((0/B44),2)*C44*U5</f>
        <v>0</v>
      </c>
      <c r="V44" s="19">
        <f>POWER((0/B44),2)*C44*V5</f>
        <v>0</v>
      </c>
      <c r="W44" s="41">
        <f>POWER((1/B44),2)*C44*W5</f>
        <v>4.191788228830835E-07</v>
      </c>
      <c r="X44" s="41">
        <f>POWER((2/B44),2)*C44*X5</f>
        <v>1.676715291532334E-06</v>
      </c>
      <c r="Y44" s="16">
        <f>POWER((0/B44),2)*C44*Y5</f>
        <v>0</v>
      </c>
      <c r="Z44" s="16">
        <f>POWER((13/B44),2)*C44*Z5</f>
        <v>0</v>
      </c>
      <c r="AA44" s="16">
        <f>POWER((199/B44),2)*C44*AA5</f>
        <v>0</v>
      </c>
      <c r="AB44" s="16">
        <f>POWER((44/B44),2)*C44*AB5</f>
        <v>0</v>
      </c>
      <c r="AC44" s="37">
        <f t="shared" si="1"/>
        <v>4.755251630065492E-06</v>
      </c>
      <c r="AD44" s="49">
        <f t="shared" si="0"/>
        <v>1.7630435322077714E-05</v>
      </c>
    </row>
    <row r="45" spans="1:30" ht="15">
      <c r="A45" s="29" t="s">
        <v>12</v>
      </c>
      <c r="B45" s="24">
        <v>1977</v>
      </c>
      <c r="C45" s="1">
        <v>0.15</v>
      </c>
      <c r="D45" s="17">
        <f>POWER((0/B45),2)*C45*D5</f>
        <v>0</v>
      </c>
      <c r="E45" s="17">
        <f>POWER((0/B45),2)*C45*E5</f>
        <v>0</v>
      </c>
      <c r="F45" s="17">
        <f>POWER((0/B45),2)*C45*F5</f>
        <v>0</v>
      </c>
      <c r="G45" s="17">
        <f>POWER((0/B45),2)*C45*G5</f>
        <v>0</v>
      </c>
      <c r="H45" s="39">
        <f>POWER((18/B45),2)*C45*H5</f>
        <v>2.6147066070125103E-06</v>
      </c>
      <c r="I45" s="39">
        <f>POWER((2/B45),2)*C45*I5</f>
        <v>3.883967600086888E-08</v>
      </c>
      <c r="J45" s="17">
        <f>POWER((0/B45),2)*C45*J5</f>
        <v>0</v>
      </c>
      <c r="K45" s="40">
        <f>POWER((3/B45),2)*C45*K5</f>
        <v>7.263073908368084E-08</v>
      </c>
      <c r="L45" s="18">
        <f>POWER((0/B45),2)*C45*L5</f>
        <v>0</v>
      </c>
      <c r="M45" s="18">
        <f>POWER((0/B45),2)*C45*M5</f>
        <v>0</v>
      </c>
      <c r="N45" s="40">
        <f>POWER((1/B45),2)*C45*N5</f>
        <v>1.8526791025472758E-09</v>
      </c>
      <c r="O45" s="18">
        <f>POWER((0/B45),2)*C45*O5</f>
        <v>0</v>
      </c>
      <c r="P45" s="18">
        <f>POWER((0/B45),2)*C45*P5</f>
        <v>0</v>
      </c>
      <c r="Q45" s="41">
        <f>POWER((1/B45),2)*C45*Q5</f>
        <v>8.070082120408984E-09</v>
      </c>
      <c r="R45" s="19">
        <f>POWER((0/B45),2)*C45*R5</f>
        <v>0</v>
      </c>
      <c r="S45" s="19">
        <f>POWER((0/B45),2)*C45*S5</f>
        <v>0</v>
      </c>
      <c r="T45" s="41">
        <f>POWER((2/B45),2)*C45*T5</f>
        <v>2.618181929825774E-08</v>
      </c>
      <c r="U45" s="19">
        <f>POWER((0/B45),2)*C45*U5</f>
        <v>0</v>
      </c>
      <c r="V45" s="19">
        <f>POWER((0/B45),2)*C45*V5</f>
        <v>0</v>
      </c>
      <c r="W45" s="41">
        <f>POWER((1/B45),2)*C45*W5</f>
        <v>6.545454824564435E-09</v>
      </c>
      <c r="X45" s="41">
        <f>POWER((9/B45),2)*C45*X5</f>
        <v>5.301818407897191E-07</v>
      </c>
      <c r="Y45" s="42">
        <f>POWER((4/B45),2)*C45*Y5</f>
        <v>1.0472727719303095E-07</v>
      </c>
      <c r="Z45" s="16">
        <f>POWER((1929/B45),2)*C45*Z5</f>
        <v>0</v>
      </c>
      <c r="AA45" s="16">
        <f>POWER((0/B45),2)*C45*AA5</f>
        <v>0</v>
      </c>
      <c r="AB45" s="16">
        <f>POWER((7/B45),2)*C45*AB5</f>
        <v>0</v>
      </c>
      <c r="AC45" s="37">
        <f t="shared" si="1"/>
        <v>3.403736175425588E-06</v>
      </c>
      <c r="AD45" s="49">
        <f t="shared" si="0"/>
        <v>1.2619595168180514E-05</v>
      </c>
    </row>
    <row r="46" spans="1:30" ht="15">
      <c r="A46" s="29" t="s">
        <v>9</v>
      </c>
      <c r="B46" s="24">
        <v>181</v>
      </c>
      <c r="C46" s="1">
        <v>0.04</v>
      </c>
      <c r="D46" s="17">
        <f>POWER((0/B46),2)*C46*D5</f>
        <v>0</v>
      </c>
      <c r="E46" s="17">
        <f>POWER((0/B46),2)*C46*E5</f>
        <v>0</v>
      </c>
      <c r="F46" s="17">
        <f>POWER((0/B46),2)*C46*F5</f>
        <v>0</v>
      </c>
      <c r="G46" s="17">
        <f>POWER((0/B46),2)*C46*G5</f>
        <v>0</v>
      </c>
      <c r="H46" s="17">
        <f>POWER((0/B46),2)*C46*H5</f>
        <v>0</v>
      </c>
      <c r="I46" s="17">
        <f>POWER((0/B46),2)*C46*I5</f>
        <v>0</v>
      </c>
      <c r="J46" s="17">
        <f>POWER((0/B46),2)*C46*J5</f>
        <v>0</v>
      </c>
      <c r="K46" s="18">
        <f>POWER((0/B46),2)*C46*K5</f>
        <v>0</v>
      </c>
      <c r="L46" s="18">
        <f>POWER((0/B46),2)*C46*L5</f>
        <v>0</v>
      </c>
      <c r="M46" s="18">
        <f>POWER((0/B46),2)*C46*M5</f>
        <v>0</v>
      </c>
      <c r="N46" s="18">
        <f>POWER((0/B46),2)*C46*N5</f>
        <v>0</v>
      </c>
      <c r="O46" s="18">
        <f>POWER((0/B46),2)*C46*O5</f>
        <v>0</v>
      </c>
      <c r="P46" s="18">
        <f>POWER((0/B46),2)*C46*P5</f>
        <v>0</v>
      </c>
      <c r="Q46" s="19">
        <f>POWER((0/B46),2)*C46*Q5</f>
        <v>0</v>
      </c>
      <c r="R46" s="19">
        <f>POWER((0/B46),2)*C46*R5</f>
        <v>0</v>
      </c>
      <c r="S46" s="19">
        <f>POWER((0/B46),2)*C46*S5</f>
        <v>0</v>
      </c>
      <c r="T46" s="19">
        <f>POWER((0/B46),2)*C46*T5</f>
        <v>0</v>
      </c>
      <c r="U46" s="19">
        <f>POWER((0/B46),2)*C46*U5</f>
        <v>0</v>
      </c>
      <c r="V46" s="19">
        <f>POWER((0/B46),2)*C46*V5</f>
        <v>0</v>
      </c>
      <c r="W46" s="19">
        <f>POWER((0/B46),2)*C46*W5</f>
        <v>0</v>
      </c>
      <c r="X46" s="19">
        <f>POWER((0/B46),2)*C46*X5</f>
        <v>0</v>
      </c>
      <c r="Y46" s="42">
        <f>POWER((1/B46),2)*C46*Y5</f>
        <v>2.0824028570556457E-07</v>
      </c>
      <c r="Z46" s="16">
        <f>POWER((10/B46),2)*C46*Z5</f>
        <v>0</v>
      </c>
      <c r="AA46" s="16">
        <f>POWER((91/B46),2)*C46*AA5</f>
        <v>0</v>
      </c>
      <c r="AB46" s="16">
        <f>POWER((79/B46),2)*C46*AB5</f>
        <v>0</v>
      </c>
      <c r="AC46" s="37">
        <f t="shared" si="1"/>
        <v>2.0824028570556457E-07</v>
      </c>
      <c r="AD46" s="49">
        <f t="shared" si="0"/>
        <v>7.72065744191202E-07</v>
      </c>
    </row>
    <row r="47" spans="1:30" ht="15">
      <c r="A47" s="29" t="s">
        <v>29</v>
      </c>
      <c r="B47" s="24">
        <v>68</v>
      </c>
      <c r="C47" s="1">
        <v>0</v>
      </c>
      <c r="D47" s="39">
        <f>POWER((51/B47),2)*C47*D5</f>
        <v>0</v>
      </c>
      <c r="E47" s="17">
        <f>POWER((0/B47),2)*C47*E5</f>
        <v>0</v>
      </c>
      <c r="F47" s="39">
        <f>POWER((2/B47),2)*C47*F5</f>
        <v>0</v>
      </c>
      <c r="G47" s="17">
        <f>POWER((0/B47),2)*C47*G5</f>
        <v>0</v>
      </c>
      <c r="H47" s="17">
        <f>POWER((0/B47),2)*C47*H5</f>
        <v>0</v>
      </c>
      <c r="I47" s="17">
        <f>POWER((0/B47),2)*C47*I5</f>
        <v>0</v>
      </c>
      <c r="J47" s="17">
        <f>POWER((0/B47),2)*C47*J5</f>
        <v>0</v>
      </c>
      <c r="K47" s="18">
        <f>POWER((0/B47),2)*C47*K5</f>
        <v>0</v>
      </c>
      <c r="L47" s="18">
        <f>POWER((0/B47),2)*C47*L5</f>
        <v>0</v>
      </c>
      <c r="M47" s="18">
        <f>POWER((0/B47),2)*C47*M5</f>
        <v>0</v>
      </c>
      <c r="N47" s="18">
        <f>POWER((0/B47),2)*C47*N5</f>
        <v>0</v>
      </c>
      <c r="O47" s="18">
        <f>POWER((0/B47),2)*C47*O5</f>
        <v>0</v>
      </c>
      <c r="P47" s="18">
        <f>POWER((0/B47),2)*C47*P5</f>
        <v>0</v>
      </c>
      <c r="Q47" s="19">
        <f>POWER((0/B47),2)*C47*Q5</f>
        <v>0</v>
      </c>
      <c r="R47" s="19">
        <f>POWER((0/B47),2)*C47*R5</f>
        <v>0</v>
      </c>
      <c r="S47" s="19">
        <f>POWER((0/B47),2)*C47*S5</f>
        <v>0</v>
      </c>
      <c r="T47" s="19">
        <f>POWER((0/B47),2)*C47*T5</f>
        <v>0</v>
      </c>
      <c r="U47" s="19">
        <f>POWER((0/B47),2)*C47*U5</f>
        <v>0</v>
      </c>
      <c r="V47" s="19">
        <f>POWER((0/B47),2)*C47*V5</f>
        <v>0</v>
      </c>
      <c r="W47" s="41">
        <f>POWER((3/B47),2)*C47*W5</f>
        <v>0</v>
      </c>
      <c r="X47" s="41">
        <f>POWER((7/B47),2)*C47*X5</f>
        <v>0</v>
      </c>
      <c r="Y47" s="16">
        <f>POWER((0/B47),2)*C47*Y5</f>
        <v>0</v>
      </c>
      <c r="Z47" s="16">
        <f>POWER((5/B47),2)*C47*Z5</f>
        <v>0</v>
      </c>
      <c r="AA47" s="16">
        <f>POWER((0/B47),2)*C47*AA5</f>
        <v>0</v>
      </c>
      <c r="AB47" s="16">
        <f>POWER((0/B47),2)*C47*AB5</f>
        <v>0</v>
      </c>
      <c r="AC47" s="37">
        <f>SUM(D47:AB47)</f>
        <v>0</v>
      </c>
      <c r="AD47" s="49">
        <f t="shared" si="0"/>
        <v>0</v>
      </c>
    </row>
    <row r="48" spans="1:30" ht="15">
      <c r="A48" s="29" t="s">
        <v>3</v>
      </c>
      <c r="B48" s="25">
        <v>1765</v>
      </c>
      <c r="C48" s="1">
        <v>0</v>
      </c>
      <c r="D48" s="17">
        <f>POWER((30/B48),2)*C48*D5</f>
        <v>0</v>
      </c>
      <c r="E48" s="17">
        <f>POWER((1/B48),2)*C48*E5</f>
        <v>0</v>
      </c>
      <c r="F48" s="17">
        <f>POWER((0/B48),2)*C48*F5</f>
        <v>0</v>
      </c>
      <c r="G48" s="17">
        <f>POWER((0/B48),2)*C48*G5</f>
        <v>0</v>
      </c>
      <c r="H48" s="17">
        <f>POWER((6/B48),2)*C48*H5</f>
        <v>0</v>
      </c>
      <c r="I48" s="17">
        <f>POWER((60/B48),2)*C48*I5</f>
        <v>0</v>
      </c>
      <c r="J48" s="17">
        <f>POWER((3/B48),2)*C48*J5</f>
        <v>0</v>
      </c>
      <c r="K48" s="18">
        <f>POWER((1/B48),2)*C48*K5</f>
        <v>0</v>
      </c>
      <c r="L48" s="18">
        <f>POWER((0/B48),2)*C48*L5</f>
        <v>0</v>
      </c>
      <c r="M48" s="18">
        <f>POWER((4/B48),2)*C48*M5</f>
        <v>0</v>
      </c>
      <c r="N48" s="18">
        <f>POWER((0/B48),2)*C48*N5</f>
        <v>0</v>
      </c>
      <c r="O48" s="18">
        <f>POWER((3/B48),2)*C48*O5</f>
        <v>0</v>
      </c>
      <c r="P48" s="18">
        <f>POWER((2/B48),2)*C48*P5</f>
        <v>0</v>
      </c>
      <c r="Q48" s="19">
        <f>POWER((0/B48),2)*C48*Q5</f>
        <v>0</v>
      </c>
      <c r="R48" s="19">
        <f>POWER((0/B48),2)*C48*R5</f>
        <v>0</v>
      </c>
      <c r="S48" s="19">
        <f>POWER((1/B48),2)*C48*S5</f>
        <v>0</v>
      </c>
      <c r="T48" s="19">
        <f>POWER((600/B48),2)*C48*T5</f>
        <v>0</v>
      </c>
      <c r="U48" s="19">
        <f>POWER((0/B48),2)*C48*U5</f>
        <v>0</v>
      </c>
      <c r="V48" s="19">
        <f>POWER((56/B48),2)*C48*V5</f>
        <v>0</v>
      </c>
      <c r="W48" s="19">
        <f>POWER((100/B48),2)*C48*W5</f>
        <v>0</v>
      </c>
      <c r="X48" s="19">
        <f>POWER((31/B48),2)*C48*X5</f>
        <v>0</v>
      </c>
      <c r="Y48" s="16">
        <f>POWER((19/B48),2)*C48*Y5</f>
        <v>0</v>
      </c>
      <c r="Z48" s="16">
        <f>POWER((856/B48),2)*C48*Z5</f>
        <v>0</v>
      </c>
      <c r="AA48" s="16">
        <f>POWER((0/B48),2)*C48*AA5</f>
        <v>0</v>
      </c>
      <c r="AB48" s="16">
        <f>POWER((2/B48),2)*C48*AB5</f>
        <v>0</v>
      </c>
      <c r="AC48" s="38">
        <f>SUM(D48:AB48)</f>
        <v>0</v>
      </c>
      <c r="AD48" s="50">
        <f t="shared" si="0"/>
        <v>0</v>
      </c>
    </row>
    <row r="49" spans="1:30" ht="15">
      <c r="A49" s="33" t="s">
        <v>72</v>
      </c>
      <c r="B49" s="4"/>
      <c r="C49" s="15"/>
      <c r="D49" s="44">
        <f aca="true" t="shared" si="2" ref="D49:J49">SUM(D6:D47)</f>
        <v>0.048287494782644956</v>
      </c>
      <c r="E49" s="15">
        <f t="shared" si="2"/>
        <v>0</v>
      </c>
      <c r="F49" s="44">
        <f t="shared" si="2"/>
        <v>0.010697448321254788</v>
      </c>
      <c r="G49" s="44">
        <f t="shared" si="2"/>
        <v>3.842171358024691E-05</v>
      </c>
      <c r="H49" s="44">
        <f t="shared" si="2"/>
        <v>0.004193454874315927</v>
      </c>
      <c r="I49" s="44">
        <f t="shared" si="2"/>
        <v>0.018692120989968378</v>
      </c>
      <c r="J49" s="44">
        <f t="shared" si="2"/>
        <v>6.7907613400277E-08</v>
      </c>
      <c r="K49" s="44">
        <f>SUM(K6:K47)+G49+H49</f>
        <v>0.09593668884316298</v>
      </c>
      <c r="L49" s="44">
        <f>SUM(D49+E49+F49)</f>
        <v>0.05898494310389975</v>
      </c>
      <c r="M49" s="44">
        <f>SUM(M6:M47)</f>
        <v>0.00020550266147147735</v>
      </c>
      <c r="N49" s="44">
        <f>SUM(N6:N47)+J49</f>
        <v>2.335133390615926E-07</v>
      </c>
      <c r="O49" s="44">
        <f>SUM(O6:O47)</f>
        <v>4.317382668728785E-08</v>
      </c>
      <c r="P49" s="44">
        <f>SUM(P6:P47)</f>
        <v>0.0020033263015774598</v>
      </c>
      <c r="Q49" s="44">
        <f>SUM(Q6:Q47)+K49+L49+M49</f>
        <v>0.1734039600700193</v>
      </c>
      <c r="R49" s="44">
        <f>SUM(R6:R47)+I49</f>
        <v>0.018692120989968378</v>
      </c>
      <c r="S49" s="44">
        <f>SUM(S6:S47)+N49+O49+P49</f>
        <v>0.002136107584123164</v>
      </c>
      <c r="T49" s="44">
        <f>SUM(T6:T47)</f>
        <v>0.01190834716470073</v>
      </c>
      <c r="U49" s="44">
        <f>SUM(U6:U47)</f>
        <v>7.161921558746955E-07</v>
      </c>
      <c r="V49" s="44">
        <f>SUM(V6:V47)</f>
        <v>0.00023493516305583023</v>
      </c>
      <c r="W49" s="44">
        <f>SUM(W6:W47)</f>
        <v>0.045248561743995025</v>
      </c>
      <c r="X49" s="44">
        <f>SUM(X6:X47)</f>
        <v>0.0012003293078628452</v>
      </c>
      <c r="Y49" s="44">
        <f>SUM(Y6:Y48)+(SUM(Q49:X49))</f>
        <v>0.26971833327965133</v>
      </c>
      <c r="Z49" s="15">
        <v>0</v>
      </c>
      <c r="AA49" s="15">
        <v>0</v>
      </c>
      <c r="AB49" s="15">
        <v>0</v>
      </c>
      <c r="AC49" s="24"/>
      <c r="AD49" s="28"/>
    </row>
    <row r="50" spans="1:30" ht="15">
      <c r="A50" s="34" t="s">
        <v>73</v>
      </c>
      <c r="B50" s="35"/>
      <c r="C50" s="35"/>
      <c r="D50" s="36"/>
      <c r="E50" s="36"/>
      <c r="F50" s="36"/>
      <c r="G50" s="36"/>
      <c r="H50" s="36"/>
      <c r="I50" s="36"/>
      <c r="J50" s="36"/>
      <c r="K50" s="45">
        <f aca="true" t="shared" si="3" ref="K50:P50">K49/$Y$49</f>
        <v>0.35569213140470207</v>
      </c>
      <c r="L50" s="45">
        <f t="shared" si="3"/>
        <v>0.21869089277940387</v>
      </c>
      <c r="M50" s="45">
        <f t="shared" si="3"/>
        <v>0.0007619158066589659</v>
      </c>
      <c r="N50" s="45">
        <f t="shared" si="3"/>
        <v>8.657673960170872E-07</v>
      </c>
      <c r="O50" s="45">
        <f t="shared" si="3"/>
        <v>1.6007004849212103E-07</v>
      </c>
      <c r="P50" s="45">
        <f t="shared" si="3"/>
        <v>0.007427475460114001</v>
      </c>
      <c r="Q50" s="45">
        <f>Q49/($Y$49)</f>
        <v>0.6429075768098764</v>
      </c>
      <c r="R50" s="45">
        <f aca="true" t="shared" si="4" ref="R50:Y50">R49/($Y$49)</f>
        <v>0.06930237467613251</v>
      </c>
      <c r="S50" s="45">
        <f t="shared" si="4"/>
        <v>0.007919771556308667</v>
      </c>
      <c r="T50" s="45">
        <f t="shared" si="4"/>
        <v>0.044151048317334185</v>
      </c>
      <c r="U50" s="45">
        <f t="shared" si="4"/>
        <v>2.655333611053157E-06</v>
      </c>
      <c r="V50" s="45">
        <f t="shared" si="4"/>
        <v>0.0008710389101071711</v>
      </c>
      <c r="W50" s="45">
        <f t="shared" si="4"/>
        <v>0.1677622770161496</v>
      </c>
      <c r="X50" s="45">
        <f t="shared" si="4"/>
        <v>0.0044503067079919665</v>
      </c>
      <c r="Y50" s="45">
        <f t="shared" si="4"/>
        <v>1</v>
      </c>
      <c r="Z50" s="35"/>
      <c r="AA50" s="35"/>
      <c r="AB50" s="35"/>
      <c r="AC50" s="25"/>
      <c r="AD50" s="7"/>
    </row>
    <row r="51" ht="15">
      <c r="X51" s="52"/>
    </row>
    <row r="52" spans="1:24" ht="15">
      <c r="A52" s="54"/>
      <c r="B52" s="54"/>
      <c r="C52" s="54"/>
      <c r="D52" s="54"/>
      <c r="E52" s="54"/>
      <c r="F52" s="54"/>
      <c r="G52" s="54"/>
      <c r="H52" s="54"/>
      <c r="I52" s="54"/>
      <c r="J52" s="54"/>
      <c r="K52" s="54"/>
      <c r="L52" s="54"/>
      <c r="M52" s="54"/>
      <c r="X52" s="52"/>
    </row>
    <row r="53" ht="15">
      <c r="M53" s="52"/>
    </row>
  </sheetData>
  <sheetProtection/>
  <mergeCells count="5">
    <mergeCell ref="C2:AB2"/>
    <mergeCell ref="D3:J3"/>
    <mergeCell ref="K3:P3"/>
    <mergeCell ref="Q3:X3"/>
    <mergeCell ref="Y3:AB3"/>
  </mergeCells>
  <printOptions/>
  <pageMargins left="0.75" right="0.75" top="1" bottom="1" header="0.5" footer="0.5"/>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Golnar</dc:creator>
  <cp:keywords/>
  <dc:description/>
  <cp:lastModifiedBy>Gabriel Hamer</cp:lastModifiedBy>
  <dcterms:created xsi:type="dcterms:W3CDTF">2014-05-20T16:16:45Z</dcterms:created>
  <dcterms:modified xsi:type="dcterms:W3CDTF">2014-08-11T13:59:41Z</dcterms:modified>
  <cp:category/>
  <cp:version/>
  <cp:contentType/>
  <cp:contentStatus/>
</cp:coreProperties>
</file>