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cdc-my.sharepoint.com/personal/vsm2_cdc_gov/Documents/+My_Large_Workspace/WISQARS Cost module/Submission Injury Prevention/July 2022/"/>
    </mc:Choice>
  </mc:AlternateContent>
  <xr:revisionPtr revIDLastSave="39" documentId="13_ncr:1_{3ADC72CF-E282-4CB0-8ABE-757943E1800C}" xr6:coauthVersionLast="47" xr6:coauthVersionMax="47" xr10:uidLastSave="{2BCAF5AC-76C4-4C83-BB14-B48CACE8B3FD}"/>
  <bookViews>
    <workbookView xWindow="-120" yWindow="-120" windowWidth="24240" windowHeight="13140" tabRatio="807" xr2:uid="{00000000-000D-0000-FFFF-FFFF00000000}"/>
  </bookViews>
  <sheets>
    <sheet name="WISQARS" sheetId="26" r:id="rId1"/>
    <sheet name="WISQARS age &gt;65" sheetId="27" r:id="rId2"/>
    <sheet name="Introduction" sheetId="23" r:id="rId3"/>
    <sheet name="Instructions and steps" sheetId="24" r:id="rId4"/>
    <sheet name="VSL annual update" sheetId="28" r:id="rId5"/>
    <sheet name="vQALY derivation" sheetId="21" r:id="rId6"/>
    <sheet name="vQALY future years" sheetId="22" r:id="rId7"/>
    <sheet name="Inflation (CPI-U)" sheetId="15" r:id="rId8"/>
    <sheet name="Historical earnings (CPS)" sheetId="18" r:id="rId9"/>
    <sheet name="Future earnings (CBO)" sheetId="14" r:id="rId10"/>
    <sheet name="Life table (CDC)" sheetId="20" r:id="rId11"/>
    <sheet name="HRQL (Hanmer et al.)" sheetId="25" r:id="rId12"/>
  </sheets>
  <externalReferences>
    <externalReference r:id="rId13"/>
  </externalReferences>
  <definedNames>
    <definedName name="_ftn3" localSheetId="4">'VSL annual update'!$M$34</definedName>
    <definedName name="_ftnref1" localSheetId="4">'VSL annual update'!#REF!</definedName>
    <definedName name="_ftnref2" localSheetId="4">'VSL annual update'!$M$27</definedName>
    <definedName name="_ftnref3" localSheetId="4">'VSL annual update'!$M$28</definedName>
    <definedName name="_Hlk47101440" localSheetId="2">Introduction!$A$2</definedName>
    <definedName name="OLE_LINK5" localSheetId="6">'vQALY future years'!$J$4</definedName>
    <definedName name="OLE_LINK6" localSheetId="4">'VSL annual update'!$L$22</definedName>
    <definedName name="_xlnm.Print_Area" localSheetId="9">'Future earnings (CBO)'!$A$2:$P$36</definedName>
    <definedName name="_xlnm.Print_Area" localSheetId="8">'Historical earnings (CPS)'!$A$2:$P$36</definedName>
    <definedName name="_xlnm.Print_Area" localSheetId="11">'HRQL (Hanmer et al.)'!$A$2:$H$20</definedName>
    <definedName name="_xlnm.Print_Area" localSheetId="7">'Inflation (CPI-U)'!$A$2:$Q$37</definedName>
    <definedName name="_xlnm.Print_Area" localSheetId="3">'Instructions and steps'!$A$2:$K$39</definedName>
    <definedName name="_xlnm.Print_Area" localSheetId="2">Introduction!$A$2:$K$59</definedName>
    <definedName name="_xlnm.Print_Area" localSheetId="10">'Life table (CDC)'!$B$2:$T$110</definedName>
    <definedName name="_xlnm.Print_Area" localSheetId="5">'vQALY derivation'!$B$2:$S$92</definedName>
    <definedName name="_xlnm.Print_Area" localSheetId="6">'vQALY future years'!$B$2:$P$48</definedName>
    <definedName name="_xlnm.Print_Area" localSheetId="4">'VSL annual update'!$B$2:$U$56</definedName>
    <definedName name="_xlnm.Print_Titles" localSheetId="10">'Life table (CDC)'!$6:$8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26" l="1"/>
  <c r="F7" i="27"/>
  <c r="D41" i="27"/>
  <c r="I8" i="27"/>
  <c r="D5" i="27"/>
  <c r="D9" i="26"/>
  <c r="D8" i="26"/>
  <c r="F40" i="27" l="1"/>
  <c r="J15" i="27" l="1"/>
  <c r="E8" i="26"/>
  <c r="C8" i="26"/>
  <c r="E17" i="28"/>
  <c r="E16" i="28"/>
  <c r="E23" i="28"/>
  <c r="D23" i="28" l="1"/>
  <c r="D30" i="28" s="1"/>
  <c r="I30" i="28" s="1"/>
  <c r="C23" i="28"/>
  <c r="D32" i="28"/>
  <c r="I32" i="28" s="1"/>
  <c r="D36" i="28"/>
  <c r="I36" i="28" s="1"/>
  <c r="D40" i="28"/>
  <c r="I40" i="28" s="1"/>
  <c r="D42" i="28"/>
  <c r="I42" i="28" s="1"/>
  <c r="D44" i="28"/>
  <c r="I44" i="28" s="1"/>
  <c r="D48" i="28"/>
  <c r="I48" i="28" s="1"/>
  <c r="D50" i="28"/>
  <c r="I50" i="28" s="1"/>
  <c r="D52" i="28"/>
  <c r="I52" i="28" s="1"/>
  <c r="D56" i="28"/>
  <c r="I56" i="28" s="1"/>
  <c r="E28" i="28"/>
  <c r="J28" i="28" s="1"/>
  <c r="E30" i="28"/>
  <c r="J30" i="28" s="1"/>
  <c r="E32" i="28"/>
  <c r="J32" i="28" s="1"/>
  <c r="E34" i="28"/>
  <c r="J34" i="28" s="1"/>
  <c r="E36" i="28"/>
  <c r="J36" i="28" s="1"/>
  <c r="E38" i="28"/>
  <c r="J38" i="28" s="1"/>
  <c r="E40" i="28"/>
  <c r="J40" i="28" s="1"/>
  <c r="E42" i="28"/>
  <c r="J42" i="28" s="1"/>
  <c r="E44" i="28"/>
  <c r="J44" i="28" s="1"/>
  <c r="E46" i="28"/>
  <c r="J46" i="28" s="1"/>
  <c r="E48" i="28"/>
  <c r="J48" i="28" s="1"/>
  <c r="E50" i="28"/>
  <c r="J50" i="28" s="1"/>
  <c r="E52" i="28"/>
  <c r="J52" i="28" s="1"/>
  <c r="E54" i="28"/>
  <c r="J54" i="28" s="1"/>
  <c r="E56" i="28"/>
  <c r="J56" i="28" s="1"/>
  <c r="E51" i="28"/>
  <c r="J51" i="28" s="1"/>
  <c r="J23" i="28"/>
  <c r="E27" i="28"/>
  <c r="J27" i="28" s="1"/>
  <c r="E29" i="28"/>
  <c r="J29" i="28" s="1"/>
  <c r="E31" i="28"/>
  <c r="J31" i="28" s="1"/>
  <c r="E33" i="28"/>
  <c r="J33" i="28" s="1"/>
  <c r="E35" i="28"/>
  <c r="J35" i="28" s="1"/>
  <c r="E37" i="28"/>
  <c r="J37" i="28" s="1"/>
  <c r="E39" i="28"/>
  <c r="J39" i="28" s="1"/>
  <c r="E41" i="28"/>
  <c r="J41" i="28" s="1"/>
  <c r="E43" i="28"/>
  <c r="J43" i="28" s="1"/>
  <c r="E45" i="28"/>
  <c r="J45" i="28" s="1"/>
  <c r="E47" i="28"/>
  <c r="J47" i="28" s="1"/>
  <c r="E49" i="28"/>
  <c r="J49" i="28" s="1"/>
  <c r="E53" i="28"/>
  <c r="J53" i="28" s="1"/>
  <c r="E55" i="28"/>
  <c r="J55" i="28" s="1"/>
  <c r="I23" i="28"/>
  <c r="D28" i="28"/>
  <c r="I28" i="28" s="1"/>
  <c r="D55" i="28"/>
  <c r="I55" i="28" s="1"/>
  <c r="D53" i="28"/>
  <c r="I53" i="28" s="1"/>
  <c r="D51" i="28"/>
  <c r="I51" i="28" s="1"/>
  <c r="D49" i="28"/>
  <c r="I49" i="28" s="1"/>
  <c r="D47" i="28"/>
  <c r="I47" i="28" s="1"/>
  <c r="D45" i="28"/>
  <c r="I45" i="28" s="1"/>
  <c r="D43" i="28"/>
  <c r="I43" i="28" s="1"/>
  <c r="D41" i="28"/>
  <c r="I41" i="28" s="1"/>
  <c r="D39" i="28"/>
  <c r="I39" i="28" s="1"/>
  <c r="D37" i="28"/>
  <c r="I37" i="28" s="1"/>
  <c r="D35" i="28"/>
  <c r="I35" i="28" s="1"/>
  <c r="D33" i="28"/>
  <c r="I33" i="28" s="1"/>
  <c r="D31" i="28"/>
  <c r="I31" i="28" s="1"/>
  <c r="D29" i="28"/>
  <c r="I29" i="28" s="1"/>
  <c r="H23" i="28"/>
  <c r="C31" i="28"/>
  <c r="H31" i="28" s="1"/>
  <c r="C29" i="28"/>
  <c r="H29" i="28" s="1"/>
  <c r="D34" i="28" l="1"/>
  <c r="I34" i="28" s="1"/>
  <c r="D27" i="28"/>
  <c r="I27" i="28" s="1"/>
  <c r="C27" i="28"/>
  <c r="H27" i="28" s="1"/>
  <c r="C51" i="28"/>
  <c r="H51" i="28" s="1"/>
  <c r="C33" i="28"/>
  <c r="H33" i="28" s="1"/>
  <c r="C38" i="28"/>
  <c r="H38" i="28" s="1"/>
  <c r="C41" i="28"/>
  <c r="H41" i="28" s="1"/>
  <c r="C46" i="28"/>
  <c r="H46" i="28" s="1"/>
  <c r="C49" i="28"/>
  <c r="H49" i="28" s="1"/>
  <c r="C54" i="28"/>
  <c r="H54" i="28" s="1"/>
  <c r="C30" i="28"/>
  <c r="H30" i="28" s="1"/>
  <c r="C34" i="28"/>
  <c r="H34" i="28" s="1"/>
  <c r="C37" i="28"/>
  <c r="H37" i="28" s="1"/>
  <c r="C42" i="28"/>
  <c r="H42" i="28" s="1"/>
  <c r="C45" i="28"/>
  <c r="H45" i="28" s="1"/>
  <c r="C50" i="28"/>
  <c r="H50" i="28" s="1"/>
  <c r="C53" i="28"/>
  <c r="H53" i="28" s="1"/>
  <c r="C32" i="28"/>
  <c r="H32" i="28" s="1"/>
  <c r="C35" i="28"/>
  <c r="H35" i="28" s="1"/>
  <c r="C40" i="28"/>
  <c r="H40" i="28" s="1"/>
  <c r="C43" i="28"/>
  <c r="H43" i="28" s="1"/>
  <c r="C28" i="28"/>
  <c r="H28" i="28" s="1"/>
  <c r="C36" i="28"/>
  <c r="H36" i="28" s="1"/>
  <c r="C39" i="28"/>
  <c r="H39" i="28" s="1"/>
  <c r="C44" i="28"/>
  <c r="H44" i="28" s="1"/>
  <c r="C47" i="28"/>
  <c r="H47" i="28" s="1"/>
  <c r="C52" i="28"/>
  <c r="H52" i="28" s="1"/>
  <c r="C55" i="28"/>
  <c r="H55" i="28" s="1"/>
  <c r="C48" i="28"/>
  <c r="H48" i="28" s="1"/>
  <c r="C56" i="28"/>
  <c r="H56" i="28" s="1"/>
  <c r="D54" i="28"/>
  <c r="I54" i="28" s="1"/>
  <c r="D46" i="28"/>
  <c r="I46" i="28" s="1"/>
  <c r="D38" i="28"/>
  <c r="I38" i="28" s="1"/>
  <c r="E9" i="26"/>
  <c r="C9" i="26"/>
  <c r="I39" i="27" l="1"/>
  <c r="AQ41" i="27"/>
  <c r="AP41" i="27"/>
  <c r="AO41" i="27"/>
  <c r="AN41" i="27"/>
  <c r="AM41" i="27"/>
  <c r="AL41" i="27"/>
  <c r="AK41" i="27"/>
  <c r="AJ41" i="27"/>
  <c r="AI41" i="27"/>
  <c r="AH41" i="27"/>
  <c r="AG41" i="27"/>
  <c r="AF41" i="27"/>
  <c r="AE41" i="27"/>
  <c r="AD41" i="27"/>
  <c r="AC41" i="27"/>
  <c r="AB41" i="27"/>
  <c r="AA41" i="27"/>
  <c r="Z41" i="27"/>
  <c r="Y41" i="27"/>
  <c r="X41" i="27"/>
  <c r="W41" i="27"/>
  <c r="V41" i="27"/>
  <c r="U41" i="27"/>
  <c r="T41" i="27"/>
  <c r="S41" i="27"/>
  <c r="R41" i="27"/>
  <c r="Q41" i="27"/>
  <c r="P41" i="27"/>
  <c r="O41" i="27"/>
  <c r="N41" i="27"/>
  <c r="M41" i="27"/>
  <c r="L41" i="27"/>
  <c r="K41" i="27"/>
  <c r="J41" i="27"/>
  <c r="I41" i="27"/>
  <c r="AP40" i="27"/>
  <c r="AO40" i="27"/>
  <c r="AN40" i="27"/>
  <c r="AM40" i="27"/>
  <c r="AL40" i="27"/>
  <c r="AK40" i="27"/>
  <c r="AJ40" i="27"/>
  <c r="AI40" i="27"/>
  <c r="AH40" i="27"/>
  <c r="AG40" i="27"/>
  <c r="AF40" i="27"/>
  <c r="AE40" i="27"/>
  <c r="AD40" i="27"/>
  <c r="AC40" i="27"/>
  <c r="AB40" i="27"/>
  <c r="AA40" i="27"/>
  <c r="Z40" i="27"/>
  <c r="Y40" i="27"/>
  <c r="X40" i="27"/>
  <c r="W40" i="27"/>
  <c r="V40" i="27"/>
  <c r="U40" i="27"/>
  <c r="T40" i="27"/>
  <c r="S40" i="27"/>
  <c r="R40" i="27"/>
  <c r="Q40" i="27"/>
  <c r="P40" i="27"/>
  <c r="O40" i="27"/>
  <c r="N40" i="27"/>
  <c r="M40" i="27"/>
  <c r="L40" i="27"/>
  <c r="K40" i="27"/>
  <c r="J40" i="27"/>
  <c r="I40" i="27"/>
  <c r="AO39" i="27"/>
  <c r="AN39" i="27"/>
  <c r="AM39" i="27"/>
  <c r="AL39" i="27"/>
  <c r="AK39" i="27"/>
  <c r="AJ39" i="27"/>
  <c r="AI39" i="27"/>
  <c r="AH39" i="27"/>
  <c r="AG39" i="27"/>
  <c r="AF39" i="27"/>
  <c r="AE39" i="27"/>
  <c r="AD39" i="27"/>
  <c r="AC39" i="27"/>
  <c r="AB39" i="27"/>
  <c r="AA39" i="27"/>
  <c r="Z39" i="27"/>
  <c r="Y39" i="27"/>
  <c r="X39" i="27"/>
  <c r="W39" i="27"/>
  <c r="V39" i="27"/>
  <c r="U39" i="27"/>
  <c r="T39" i="27"/>
  <c r="S39" i="27"/>
  <c r="R39" i="27"/>
  <c r="Q39" i="27"/>
  <c r="P39" i="27"/>
  <c r="O39" i="27"/>
  <c r="N39" i="27"/>
  <c r="M39" i="27"/>
  <c r="L39" i="27"/>
  <c r="K39" i="27"/>
  <c r="J39" i="27"/>
  <c r="AN38" i="27"/>
  <c r="AM38" i="27"/>
  <c r="AL38" i="27"/>
  <c r="AK38" i="27"/>
  <c r="AJ38" i="27"/>
  <c r="AI38" i="27"/>
  <c r="AH38" i="27"/>
  <c r="AG38" i="27"/>
  <c r="AF38" i="27"/>
  <c r="AE38" i="27"/>
  <c r="AD38" i="27"/>
  <c r="AC38" i="27"/>
  <c r="AB38" i="27"/>
  <c r="AA38" i="27"/>
  <c r="Z38" i="27"/>
  <c r="Y38" i="27"/>
  <c r="X38" i="27"/>
  <c r="W38" i="27"/>
  <c r="V38" i="27"/>
  <c r="U38" i="27"/>
  <c r="T38" i="27"/>
  <c r="S38" i="27"/>
  <c r="R38" i="27"/>
  <c r="Q38" i="27"/>
  <c r="P38" i="27"/>
  <c r="O38" i="27"/>
  <c r="N38" i="27"/>
  <c r="M38" i="27"/>
  <c r="L38" i="27"/>
  <c r="K38" i="27"/>
  <c r="J38" i="27"/>
  <c r="I38" i="27"/>
  <c r="AM37" i="27"/>
  <c r="AL37" i="27"/>
  <c r="AK37" i="27"/>
  <c r="AJ37" i="27"/>
  <c r="AI37" i="27"/>
  <c r="AH37" i="27"/>
  <c r="AG37" i="27"/>
  <c r="AF37" i="27"/>
  <c r="AE37" i="27"/>
  <c r="AD37" i="27"/>
  <c r="AC37" i="27"/>
  <c r="AB37" i="27"/>
  <c r="AA37" i="27"/>
  <c r="Z37" i="27"/>
  <c r="Y37" i="27"/>
  <c r="X37" i="27"/>
  <c r="W37" i="27"/>
  <c r="V37" i="27"/>
  <c r="U37" i="27"/>
  <c r="T37" i="27"/>
  <c r="S37" i="27"/>
  <c r="R37" i="27"/>
  <c r="Q37" i="27"/>
  <c r="P37" i="27"/>
  <c r="O37" i="27"/>
  <c r="N37" i="27"/>
  <c r="M37" i="27"/>
  <c r="L37" i="27"/>
  <c r="K37" i="27"/>
  <c r="J37" i="27"/>
  <c r="I37" i="27"/>
  <c r="AL36" i="27"/>
  <c r="AK36" i="27"/>
  <c r="AJ36" i="27"/>
  <c r="AI36" i="27"/>
  <c r="AH36" i="27"/>
  <c r="AG36" i="27"/>
  <c r="AF36" i="27"/>
  <c r="AE36" i="27"/>
  <c r="AD36" i="27"/>
  <c r="AC36" i="27"/>
  <c r="AB36" i="27"/>
  <c r="AA36" i="27"/>
  <c r="Z36" i="27"/>
  <c r="Y36" i="27"/>
  <c r="X36" i="27"/>
  <c r="W36" i="27"/>
  <c r="V36" i="27"/>
  <c r="U36" i="27"/>
  <c r="T36" i="27"/>
  <c r="S36" i="27"/>
  <c r="R36" i="27"/>
  <c r="Q36" i="27"/>
  <c r="P36" i="27"/>
  <c r="O36" i="27"/>
  <c r="N36" i="27"/>
  <c r="M36" i="27"/>
  <c r="L36" i="27"/>
  <c r="K36" i="27"/>
  <c r="J36" i="27"/>
  <c r="I36" i="27"/>
  <c r="AK35" i="27"/>
  <c r="AJ35" i="27"/>
  <c r="AI35" i="27"/>
  <c r="AH35" i="27"/>
  <c r="AG35" i="27"/>
  <c r="AF35" i="27"/>
  <c r="AE35" i="27"/>
  <c r="AD35" i="27"/>
  <c r="AC35" i="27"/>
  <c r="AB35" i="27"/>
  <c r="AA35" i="27"/>
  <c r="Z35" i="27"/>
  <c r="Y35" i="27"/>
  <c r="X35" i="27"/>
  <c r="W35" i="27"/>
  <c r="V35" i="27"/>
  <c r="U35" i="27"/>
  <c r="T35" i="27"/>
  <c r="S35" i="27"/>
  <c r="R35" i="27"/>
  <c r="Q35" i="27"/>
  <c r="P35" i="27"/>
  <c r="O35" i="27"/>
  <c r="N35" i="27"/>
  <c r="M35" i="27"/>
  <c r="L35" i="27"/>
  <c r="K35" i="27"/>
  <c r="J35" i="27"/>
  <c r="I35" i="27"/>
  <c r="AJ34" i="27"/>
  <c r="AI34" i="27"/>
  <c r="AH34" i="27"/>
  <c r="AG34" i="27"/>
  <c r="AF34" i="27"/>
  <c r="AE34" i="27"/>
  <c r="AD34" i="27"/>
  <c r="AC34" i="27"/>
  <c r="AB34" i="27"/>
  <c r="AA34" i="27"/>
  <c r="Z34" i="27"/>
  <c r="Y34" i="27"/>
  <c r="X34" i="27"/>
  <c r="W34" i="27"/>
  <c r="V34" i="27"/>
  <c r="U34" i="27"/>
  <c r="T34" i="27"/>
  <c r="S34" i="27"/>
  <c r="R34" i="27"/>
  <c r="Q34" i="27"/>
  <c r="P34" i="27"/>
  <c r="O34" i="27"/>
  <c r="N34" i="27"/>
  <c r="M34" i="27"/>
  <c r="L34" i="27"/>
  <c r="K34" i="27"/>
  <c r="J34" i="27"/>
  <c r="I34" i="27"/>
  <c r="AI33" i="27"/>
  <c r="AH33" i="27"/>
  <c r="AG33" i="27"/>
  <c r="AF33" i="27"/>
  <c r="AE33" i="27"/>
  <c r="AD33" i="27"/>
  <c r="AC33" i="27"/>
  <c r="AB33" i="27"/>
  <c r="AA33" i="27"/>
  <c r="Z33" i="27"/>
  <c r="Y33" i="27"/>
  <c r="X33" i="27"/>
  <c r="W33" i="27"/>
  <c r="V33" i="27"/>
  <c r="U33" i="27"/>
  <c r="T33" i="27"/>
  <c r="S33" i="27"/>
  <c r="R33" i="27"/>
  <c r="Q33" i="27"/>
  <c r="P33" i="27"/>
  <c r="O33" i="27"/>
  <c r="N33" i="27"/>
  <c r="M33" i="27"/>
  <c r="L33" i="27"/>
  <c r="K33" i="27"/>
  <c r="J33" i="27"/>
  <c r="I33"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AG31" i="27"/>
  <c r="AF31" i="27"/>
  <c r="AE31" i="27"/>
  <c r="AD31" i="27"/>
  <c r="AC31" i="27"/>
  <c r="AB31" i="27"/>
  <c r="AA31" i="27"/>
  <c r="Z31" i="27"/>
  <c r="Y31" i="27"/>
  <c r="X31" i="27"/>
  <c r="W31" i="27"/>
  <c r="V31" i="27"/>
  <c r="U31" i="27"/>
  <c r="T31" i="27"/>
  <c r="S31" i="27"/>
  <c r="R31" i="27"/>
  <c r="Q31" i="27"/>
  <c r="P31" i="27"/>
  <c r="O31" i="27"/>
  <c r="N31" i="27"/>
  <c r="M31" i="27"/>
  <c r="L31" i="27"/>
  <c r="K31" i="27"/>
  <c r="J31" i="27"/>
  <c r="I31" i="27"/>
  <c r="AF30" i="27"/>
  <c r="AE30" i="27"/>
  <c r="AD30" i="27"/>
  <c r="AC30" i="27"/>
  <c r="AB30" i="27"/>
  <c r="AA30" i="27"/>
  <c r="Z30" i="27"/>
  <c r="Y30" i="27"/>
  <c r="X30" i="27"/>
  <c r="W30" i="27"/>
  <c r="V30" i="27"/>
  <c r="U30" i="27"/>
  <c r="T30" i="27"/>
  <c r="S30" i="27"/>
  <c r="R30" i="27"/>
  <c r="Q30" i="27"/>
  <c r="P30" i="27"/>
  <c r="O30" i="27"/>
  <c r="N30" i="27"/>
  <c r="M30" i="27"/>
  <c r="L30" i="27"/>
  <c r="K30" i="27"/>
  <c r="J30" i="27"/>
  <c r="I30" i="27"/>
  <c r="AE29" i="27"/>
  <c r="AD29" i="27"/>
  <c r="AC29" i="27"/>
  <c r="AB29" i="27"/>
  <c r="AA29" i="27"/>
  <c r="Z29" i="27"/>
  <c r="Y29" i="27"/>
  <c r="X29" i="27"/>
  <c r="W29" i="27"/>
  <c r="V29" i="27"/>
  <c r="U29" i="27"/>
  <c r="T29" i="27"/>
  <c r="S29" i="27"/>
  <c r="R29" i="27"/>
  <c r="Q29" i="27"/>
  <c r="P29" i="27"/>
  <c r="O29" i="27"/>
  <c r="N29" i="27"/>
  <c r="M29" i="27"/>
  <c r="L29" i="27"/>
  <c r="K29" i="27"/>
  <c r="J29" i="27"/>
  <c r="I29" i="27"/>
  <c r="AD28" i="27"/>
  <c r="AC28" i="27"/>
  <c r="AB28" i="27"/>
  <c r="AA28" i="27"/>
  <c r="Z28" i="27"/>
  <c r="Y28" i="27"/>
  <c r="X28" i="27"/>
  <c r="W28" i="27"/>
  <c r="V28" i="27"/>
  <c r="U28" i="27"/>
  <c r="T28" i="27"/>
  <c r="S28" i="27"/>
  <c r="R28" i="27"/>
  <c r="Q28" i="27"/>
  <c r="P28" i="27"/>
  <c r="O28" i="27"/>
  <c r="N28" i="27"/>
  <c r="M28" i="27"/>
  <c r="L28" i="27"/>
  <c r="K28" i="27"/>
  <c r="J28" i="27"/>
  <c r="I28" i="27"/>
  <c r="AC27" i="27"/>
  <c r="AB27" i="27"/>
  <c r="AA27" i="27"/>
  <c r="Z27" i="27"/>
  <c r="Y27" i="27"/>
  <c r="X27" i="27"/>
  <c r="W27" i="27"/>
  <c r="V27" i="27"/>
  <c r="U27" i="27"/>
  <c r="T27" i="27"/>
  <c r="S27" i="27"/>
  <c r="R27" i="27"/>
  <c r="Q27" i="27"/>
  <c r="P27" i="27"/>
  <c r="O27" i="27"/>
  <c r="N27" i="27"/>
  <c r="M27" i="27"/>
  <c r="L27" i="27"/>
  <c r="K27" i="27"/>
  <c r="J27" i="27"/>
  <c r="I27" i="27"/>
  <c r="AB26" i="27"/>
  <c r="AA26" i="27"/>
  <c r="Z26" i="27"/>
  <c r="Y26" i="27"/>
  <c r="X26" i="27"/>
  <c r="W26" i="27"/>
  <c r="V26" i="27"/>
  <c r="U26" i="27"/>
  <c r="T26" i="27"/>
  <c r="S26" i="27"/>
  <c r="R26" i="27"/>
  <c r="Q26" i="27"/>
  <c r="P26" i="27"/>
  <c r="O26" i="27"/>
  <c r="N26" i="27"/>
  <c r="M26" i="27"/>
  <c r="L26" i="27"/>
  <c r="K26" i="27"/>
  <c r="J26" i="27"/>
  <c r="I26" i="27"/>
  <c r="AA25" i="27"/>
  <c r="Z25" i="27"/>
  <c r="Y25" i="27"/>
  <c r="X25" i="27"/>
  <c r="W25" i="27"/>
  <c r="V25" i="27"/>
  <c r="U25" i="27"/>
  <c r="T25" i="27"/>
  <c r="S25" i="27"/>
  <c r="R25" i="27"/>
  <c r="Q25" i="27"/>
  <c r="P25" i="27"/>
  <c r="O25" i="27"/>
  <c r="N25" i="27"/>
  <c r="M25" i="27"/>
  <c r="L25" i="27"/>
  <c r="K25" i="27"/>
  <c r="J25" i="27"/>
  <c r="I25" i="27"/>
  <c r="Z24" i="27"/>
  <c r="Y24" i="27"/>
  <c r="X24" i="27"/>
  <c r="W24" i="27"/>
  <c r="V24" i="27"/>
  <c r="U24" i="27"/>
  <c r="T24" i="27"/>
  <c r="S24" i="27"/>
  <c r="R24" i="27"/>
  <c r="Q24" i="27"/>
  <c r="P24" i="27"/>
  <c r="O24" i="27"/>
  <c r="N24" i="27"/>
  <c r="M24" i="27"/>
  <c r="L24" i="27"/>
  <c r="K24" i="27"/>
  <c r="J24" i="27"/>
  <c r="I24" i="27"/>
  <c r="Y23" i="27"/>
  <c r="X23" i="27"/>
  <c r="W23" i="27"/>
  <c r="V23" i="27"/>
  <c r="U23" i="27"/>
  <c r="T23" i="27"/>
  <c r="S23" i="27"/>
  <c r="R23" i="27"/>
  <c r="Q23" i="27"/>
  <c r="P23" i="27"/>
  <c r="O23" i="27"/>
  <c r="N23" i="27"/>
  <c r="M23" i="27"/>
  <c r="L23" i="27"/>
  <c r="K23" i="27"/>
  <c r="J23" i="27"/>
  <c r="I23" i="27"/>
  <c r="X22" i="27"/>
  <c r="W22" i="27"/>
  <c r="V22" i="27"/>
  <c r="U22" i="27"/>
  <c r="T22" i="27"/>
  <c r="S22" i="27"/>
  <c r="R22" i="27"/>
  <c r="Q22" i="27"/>
  <c r="P22" i="27"/>
  <c r="O22" i="27"/>
  <c r="N22" i="27"/>
  <c r="M22" i="27"/>
  <c r="L22" i="27"/>
  <c r="K22" i="27"/>
  <c r="J22" i="27"/>
  <c r="I22" i="27"/>
  <c r="W21" i="27"/>
  <c r="V21" i="27"/>
  <c r="U21" i="27"/>
  <c r="T21" i="27"/>
  <c r="S21" i="27"/>
  <c r="R21" i="27"/>
  <c r="Q21" i="27"/>
  <c r="P21" i="27"/>
  <c r="O21" i="27"/>
  <c r="N21" i="27"/>
  <c r="M21" i="27"/>
  <c r="L21" i="27"/>
  <c r="K21" i="27"/>
  <c r="J21" i="27"/>
  <c r="I21" i="27"/>
  <c r="V20" i="27"/>
  <c r="U20" i="27"/>
  <c r="T20" i="27"/>
  <c r="S20" i="27"/>
  <c r="R20" i="27"/>
  <c r="Q20" i="27"/>
  <c r="P20" i="27"/>
  <c r="O20" i="27"/>
  <c r="N20" i="27"/>
  <c r="M20" i="27"/>
  <c r="L20" i="27"/>
  <c r="K20" i="27"/>
  <c r="J20" i="27"/>
  <c r="I20" i="27"/>
  <c r="U19" i="27"/>
  <c r="T19" i="27"/>
  <c r="S19" i="27"/>
  <c r="R19" i="27"/>
  <c r="Q19" i="27"/>
  <c r="P19" i="27"/>
  <c r="O19" i="27"/>
  <c r="N19" i="27"/>
  <c r="M19" i="27"/>
  <c r="L19" i="27"/>
  <c r="K19" i="27"/>
  <c r="J19" i="27"/>
  <c r="I19" i="27"/>
  <c r="T18" i="27"/>
  <c r="S18" i="27"/>
  <c r="R18" i="27"/>
  <c r="Q18" i="27"/>
  <c r="P18" i="27"/>
  <c r="O18" i="27"/>
  <c r="N18" i="27"/>
  <c r="M18" i="27"/>
  <c r="L18" i="27"/>
  <c r="K18" i="27"/>
  <c r="J18" i="27"/>
  <c r="I18" i="27"/>
  <c r="S17" i="27"/>
  <c r="R17" i="27"/>
  <c r="Q17" i="27"/>
  <c r="P17" i="27"/>
  <c r="O17" i="27"/>
  <c r="N17" i="27"/>
  <c r="M17" i="27"/>
  <c r="L17" i="27"/>
  <c r="K17" i="27"/>
  <c r="J17" i="27"/>
  <c r="I17" i="27"/>
  <c r="R16" i="27"/>
  <c r="Q16" i="27"/>
  <c r="P16" i="27"/>
  <c r="O16" i="27"/>
  <c r="N16" i="27"/>
  <c r="M16" i="27"/>
  <c r="L16" i="27"/>
  <c r="K16" i="27"/>
  <c r="J16" i="27"/>
  <c r="I16" i="27"/>
  <c r="Q15" i="27"/>
  <c r="P15" i="27"/>
  <c r="O15" i="27"/>
  <c r="N15" i="27"/>
  <c r="M15" i="27"/>
  <c r="L15" i="27"/>
  <c r="K15" i="27"/>
  <c r="I15" i="27"/>
  <c r="P14" i="27"/>
  <c r="O14" i="27"/>
  <c r="N14" i="27"/>
  <c r="M14" i="27"/>
  <c r="L14" i="27"/>
  <c r="K14" i="27"/>
  <c r="J14" i="27"/>
  <c r="I14" i="27"/>
  <c r="O13" i="27"/>
  <c r="N13" i="27"/>
  <c r="M13" i="27"/>
  <c r="L13" i="27"/>
  <c r="K13" i="27"/>
  <c r="J13" i="27"/>
  <c r="I13" i="27"/>
  <c r="N12" i="27"/>
  <c r="M12" i="27"/>
  <c r="L12" i="27"/>
  <c r="K12" i="27"/>
  <c r="J12" i="27"/>
  <c r="I12" i="27"/>
  <c r="M11" i="27"/>
  <c r="L11" i="27"/>
  <c r="K11" i="27"/>
  <c r="J11" i="27"/>
  <c r="I11" i="27"/>
  <c r="L10" i="27"/>
  <c r="K10" i="27"/>
  <c r="J10" i="27"/>
  <c r="I10" i="27"/>
  <c r="K9" i="27"/>
  <c r="J9" i="27"/>
  <c r="I9" i="27"/>
  <c r="J8" i="27"/>
  <c r="I7" i="27"/>
  <c r="H41" i="27" l="1"/>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H12" i="27"/>
  <c r="H11" i="27"/>
  <c r="H10" i="27"/>
  <c r="H9" i="27"/>
  <c r="H8" i="27"/>
  <c r="H7"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4" i="27"/>
  <c r="G13" i="27"/>
  <c r="G12" i="27"/>
  <c r="G11" i="27"/>
  <c r="G10" i="27"/>
  <c r="G9" i="27"/>
  <c r="G8" i="27"/>
  <c r="G7" i="27"/>
  <c r="F8" i="27" l="1"/>
  <c r="F9" i="27" l="1"/>
  <c r="F10" i="27" l="1"/>
  <c r="F11" i="27" l="1"/>
  <c r="F12" i="27" l="1"/>
  <c r="F13" i="27" l="1"/>
  <c r="F14" i="27" l="1"/>
  <c r="F15" i="27" l="1"/>
  <c r="F16" i="27" l="1"/>
  <c r="F17" i="27" l="1"/>
  <c r="F18" i="27" l="1"/>
  <c r="F19" i="27" l="1"/>
  <c r="F20" i="27" l="1"/>
  <c r="F21" i="27" l="1"/>
  <c r="F22" i="27" l="1"/>
  <c r="F23" i="27" l="1"/>
  <c r="F24" i="27" l="1"/>
  <c r="F25" i="27" l="1"/>
  <c r="F26" i="27" l="1"/>
  <c r="F27" i="27" l="1"/>
  <c r="F28" i="27" l="1"/>
  <c r="F29" i="27" l="1"/>
  <c r="F30" i="27" l="1"/>
  <c r="F31" i="27" l="1"/>
  <c r="F32" i="27" l="1"/>
  <c r="F33" i="27" l="1"/>
  <c r="F34" i="27" l="1"/>
  <c r="F35" i="27" l="1"/>
  <c r="F36" i="27" l="1"/>
  <c r="F37" i="27" l="1"/>
  <c r="F38" i="27" l="1"/>
  <c r="F39" i="27" l="1"/>
  <c r="F41" i="27" l="1"/>
  <c r="F35" i="21" l="1"/>
  <c r="E35" i="21"/>
  <c r="C33" i="21"/>
  <c r="C36" i="21"/>
  <c r="D18" i="25" l="1"/>
  <c r="D17" i="25"/>
  <c r="D16" i="25"/>
  <c r="D15" i="25"/>
  <c r="D14" i="25"/>
  <c r="D13" i="25"/>
  <c r="D12" i="25"/>
  <c r="D11" i="25"/>
  <c r="D48" i="21" l="1"/>
  <c r="D44" i="21"/>
  <c r="D47" i="21"/>
  <c r="D43" i="21"/>
  <c r="D50" i="21"/>
  <c r="D42" i="21"/>
  <c r="D45" i="21"/>
  <c r="D46" i="21"/>
  <c r="D49" i="21"/>
  <c r="D41" i="21"/>
  <c r="D60" i="21"/>
  <c r="D56" i="21"/>
  <c r="D52" i="21"/>
  <c r="D55" i="21"/>
  <c r="D51" i="21"/>
  <c r="D58" i="21"/>
  <c r="D54" i="21"/>
  <c r="D53" i="21"/>
  <c r="D59" i="21"/>
  <c r="D57" i="21"/>
  <c r="D70" i="21"/>
  <c r="D66" i="21"/>
  <c r="D62" i="21"/>
  <c r="D61" i="21"/>
  <c r="D64" i="21"/>
  <c r="D63" i="21"/>
  <c r="D69" i="21"/>
  <c r="D65" i="21"/>
  <c r="D68" i="21"/>
  <c r="D67" i="21"/>
  <c r="D31" i="21"/>
  <c r="D40" i="21"/>
  <c r="D36" i="21"/>
  <c r="D32" i="21"/>
  <c r="D39" i="21"/>
  <c r="D34" i="21"/>
  <c r="D37" i="21"/>
  <c r="D35" i="21"/>
  <c r="D38" i="21"/>
  <c r="D33" i="21"/>
  <c r="D91" i="21"/>
  <c r="D90" i="21"/>
  <c r="D86" i="21"/>
  <c r="D82" i="21"/>
  <c r="D78" i="21"/>
  <c r="D74" i="21"/>
  <c r="D88" i="21"/>
  <c r="D80" i="21"/>
  <c r="D76" i="21"/>
  <c r="D72" i="21"/>
  <c r="D87" i="21"/>
  <c r="D79" i="21"/>
  <c r="D75" i="21"/>
  <c r="D71" i="21"/>
  <c r="D89" i="21"/>
  <c r="D85" i="21"/>
  <c r="D81" i="21"/>
  <c r="D77" i="21"/>
  <c r="D73" i="21"/>
  <c r="D84" i="21"/>
  <c r="D83" i="21"/>
  <c r="C31" i="21"/>
  <c r="E31" i="21"/>
  <c r="F31" i="21"/>
  <c r="C32" i="21"/>
  <c r="E32" i="21"/>
  <c r="F32" i="21"/>
  <c r="E33" i="21"/>
  <c r="F33" i="21"/>
  <c r="G31" i="21" l="1"/>
  <c r="G32" i="21"/>
  <c r="G33" i="21"/>
  <c r="H31" i="21"/>
  <c r="H33" i="21"/>
  <c r="H32" i="21"/>
  <c r="F91" i="21"/>
  <c r="E91" i="21"/>
  <c r="F90" i="21"/>
  <c r="E90" i="21"/>
  <c r="F89" i="21"/>
  <c r="E89" i="21"/>
  <c r="F88" i="21"/>
  <c r="E88" i="21"/>
  <c r="F87" i="21"/>
  <c r="E87" i="21"/>
  <c r="F86" i="21"/>
  <c r="E86" i="21"/>
  <c r="F85" i="21"/>
  <c r="E85" i="21"/>
  <c r="F84" i="21"/>
  <c r="E84" i="21"/>
  <c r="F83" i="21"/>
  <c r="E83" i="21"/>
  <c r="F82" i="21"/>
  <c r="E82" i="21"/>
  <c r="F81" i="21"/>
  <c r="E81" i="21"/>
  <c r="F80" i="21"/>
  <c r="E80" i="21"/>
  <c r="F79" i="21"/>
  <c r="E79" i="21"/>
  <c r="F78" i="21"/>
  <c r="E78" i="21"/>
  <c r="F77" i="21"/>
  <c r="E77" i="21"/>
  <c r="F76" i="21"/>
  <c r="E76" i="21"/>
  <c r="F75" i="21"/>
  <c r="E75" i="21"/>
  <c r="F74" i="21"/>
  <c r="E74" i="21"/>
  <c r="F73" i="21"/>
  <c r="E73" i="21"/>
  <c r="F72" i="21"/>
  <c r="E72" i="21"/>
  <c r="F71" i="21"/>
  <c r="E71" i="21"/>
  <c r="F70" i="21"/>
  <c r="E70" i="21"/>
  <c r="F69" i="21"/>
  <c r="E69" i="21"/>
  <c r="F68" i="21"/>
  <c r="E68" i="21"/>
  <c r="F67" i="21"/>
  <c r="E67" i="21"/>
  <c r="F66" i="21"/>
  <c r="E66" i="21"/>
  <c r="F65" i="21"/>
  <c r="E65" i="21"/>
  <c r="F64" i="21"/>
  <c r="E64" i="21"/>
  <c r="F63" i="21"/>
  <c r="E63" i="21"/>
  <c r="F62" i="21"/>
  <c r="E62" i="21"/>
  <c r="F61" i="21"/>
  <c r="E61" i="21"/>
  <c r="F60" i="21"/>
  <c r="E60" i="21"/>
  <c r="F59" i="21"/>
  <c r="E59" i="21"/>
  <c r="F58" i="21"/>
  <c r="E58" i="21"/>
  <c r="F57" i="21"/>
  <c r="E57" i="21"/>
  <c r="F56" i="21"/>
  <c r="E56" i="21"/>
  <c r="F55" i="21"/>
  <c r="E55" i="21"/>
  <c r="F54" i="21"/>
  <c r="E54" i="21"/>
  <c r="F53" i="21"/>
  <c r="E53" i="21"/>
  <c r="F52" i="21"/>
  <c r="E52" i="21"/>
  <c r="F51" i="21"/>
  <c r="E51" i="21"/>
  <c r="F50" i="21"/>
  <c r="E50" i="21"/>
  <c r="F49" i="21"/>
  <c r="E49" i="21"/>
  <c r="F48" i="21"/>
  <c r="E48" i="21"/>
  <c r="F47" i="21"/>
  <c r="E47" i="21"/>
  <c r="F46" i="21"/>
  <c r="E46" i="21"/>
  <c r="F45" i="21"/>
  <c r="E45" i="21"/>
  <c r="F44" i="21"/>
  <c r="E44" i="21"/>
  <c r="F43" i="21"/>
  <c r="E43" i="21"/>
  <c r="F42" i="21"/>
  <c r="E42" i="21"/>
  <c r="F41" i="21"/>
  <c r="E41" i="21"/>
  <c r="F40" i="21"/>
  <c r="E40" i="21"/>
  <c r="F39" i="21"/>
  <c r="E39" i="21"/>
  <c r="F38" i="21"/>
  <c r="E38" i="21"/>
  <c r="F37" i="21"/>
  <c r="E37" i="21"/>
  <c r="F36" i="21"/>
  <c r="E36" i="21"/>
  <c r="F34" i="21"/>
  <c r="E34" i="21"/>
  <c r="C91" i="21"/>
  <c r="C90" i="21"/>
  <c r="C89" i="21"/>
  <c r="C88" i="21"/>
  <c r="C87" i="21"/>
  <c r="C86" i="21"/>
  <c r="C85" i="21"/>
  <c r="C84" i="21"/>
  <c r="C83" i="21"/>
  <c r="C82" i="21"/>
  <c r="C81" i="21"/>
  <c r="C80" i="21"/>
  <c r="C79" i="21"/>
  <c r="C78" i="21"/>
  <c r="C77" i="21"/>
  <c r="C76" i="21"/>
  <c r="C75" i="21"/>
  <c r="C74" i="21"/>
  <c r="C73" i="21"/>
  <c r="C72" i="21"/>
  <c r="C71" i="21"/>
  <c r="C70" i="21"/>
  <c r="C69" i="21"/>
  <c r="C68" i="21"/>
  <c r="C67" i="21"/>
  <c r="C66" i="21"/>
  <c r="C65" i="21"/>
  <c r="C64" i="21"/>
  <c r="C63" i="21"/>
  <c r="C62" i="21"/>
  <c r="C61" i="21"/>
  <c r="C60" i="21"/>
  <c r="C59" i="21"/>
  <c r="C58" i="21"/>
  <c r="C57" i="21"/>
  <c r="C56" i="21"/>
  <c r="C55" i="21"/>
  <c r="C54" i="21"/>
  <c r="C53" i="21"/>
  <c r="C52" i="21"/>
  <c r="C51" i="21"/>
  <c r="C50" i="21"/>
  <c r="C49" i="21"/>
  <c r="C48" i="21"/>
  <c r="C47" i="21"/>
  <c r="C46" i="21"/>
  <c r="C45" i="21"/>
  <c r="C44" i="21"/>
  <c r="C43" i="21"/>
  <c r="C42" i="21"/>
  <c r="C41" i="21"/>
  <c r="C40" i="21"/>
  <c r="C39" i="21"/>
  <c r="C38" i="21"/>
  <c r="H38" i="21" s="1"/>
  <c r="C37" i="21"/>
  <c r="C35" i="21"/>
  <c r="G35" i="21" s="1"/>
  <c r="C34" i="21"/>
  <c r="G40" i="21" l="1"/>
  <c r="H40" i="21"/>
  <c r="G48" i="21"/>
  <c r="H48" i="21"/>
  <c r="G60" i="21"/>
  <c r="H60" i="21"/>
  <c r="G68" i="21"/>
  <c r="H68" i="21"/>
  <c r="G76" i="21"/>
  <c r="H76" i="21"/>
  <c r="G37" i="21"/>
  <c r="H37" i="21"/>
  <c r="H41" i="21"/>
  <c r="G41" i="21"/>
  <c r="G45" i="21"/>
  <c r="H45" i="21"/>
  <c r="G49" i="21"/>
  <c r="H49" i="21"/>
  <c r="H53" i="21"/>
  <c r="G53" i="21"/>
  <c r="G57" i="21"/>
  <c r="H57" i="21"/>
  <c r="H61" i="21"/>
  <c r="G61" i="21"/>
  <c r="H65" i="21"/>
  <c r="G65" i="21"/>
  <c r="G69" i="21"/>
  <c r="H69" i="21"/>
  <c r="G73" i="21"/>
  <c r="H73" i="21"/>
  <c r="H77" i="21"/>
  <c r="G77" i="21"/>
  <c r="G81" i="21"/>
  <c r="H81" i="21"/>
  <c r="H85" i="21"/>
  <c r="G85" i="21"/>
  <c r="G89" i="21"/>
  <c r="H89" i="21"/>
  <c r="G56" i="21"/>
  <c r="H56" i="21"/>
  <c r="G80" i="21"/>
  <c r="H80" i="21"/>
  <c r="G86" i="21"/>
  <c r="H86" i="21"/>
  <c r="G36" i="21"/>
  <c r="H36" i="21"/>
  <c r="G44" i="21"/>
  <c r="H44" i="21"/>
  <c r="G52" i="21"/>
  <c r="H52" i="21"/>
  <c r="G64" i="21"/>
  <c r="H64" i="21"/>
  <c r="G72" i="21"/>
  <c r="H72" i="21"/>
  <c r="G84" i="21"/>
  <c r="H84" i="21"/>
  <c r="G88" i="21"/>
  <c r="H88" i="21"/>
  <c r="G34" i="21"/>
  <c r="H34" i="21"/>
  <c r="G38" i="21"/>
  <c r="G42" i="21"/>
  <c r="H42" i="21"/>
  <c r="G46" i="21"/>
  <c r="H46" i="21"/>
  <c r="G50" i="21"/>
  <c r="H50" i="21"/>
  <c r="G54" i="21"/>
  <c r="H54" i="21"/>
  <c r="G58" i="21"/>
  <c r="H58" i="21"/>
  <c r="G62" i="21"/>
  <c r="H62" i="21"/>
  <c r="G66" i="21"/>
  <c r="H66" i="21"/>
  <c r="G70" i="21"/>
  <c r="H70" i="21"/>
  <c r="G74" i="21"/>
  <c r="H74" i="21"/>
  <c r="G78" i="21"/>
  <c r="H78" i="21"/>
  <c r="G82" i="21"/>
  <c r="H82" i="21"/>
  <c r="G90" i="21"/>
  <c r="H90" i="21"/>
  <c r="H35" i="21"/>
  <c r="G39" i="21"/>
  <c r="H39" i="21"/>
  <c r="G43" i="21"/>
  <c r="H43" i="21"/>
  <c r="G47" i="21"/>
  <c r="H47" i="21"/>
  <c r="H51" i="21"/>
  <c r="G51" i="21"/>
  <c r="G55" i="21"/>
  <c r="H55" i="21"/>
  <c r="G59" i="21"/>
  <c r="H59" i="21"/>
  <c r="G63" i="21"/>
  <c r="H63" i="21"/>
  <c r="H67" i="21"/>
  <c r="G67" i="21"/>
  <c r="H71" i="21"/>
  <c r="G71" i="21"/>
  <c r="G75" i="21"/>
  <c r="H75" i="21"/>
  <c r="G79" i="21"/>
  <c r="H79" i="21"/>
  <c r="G83" i="21"/>
  <c r="H83" i="21"/>
  <c r="G87" i="21"/>
  <c r="H87" i="21"/>
  <c r="H91" i="21"/>
  <c r="G91" i="21"/>
  <c r="G92" i="21" l="1"/>
  <c r="H92" i="21"/>
  <c r="H17" i="21" l="1"/>
  <c r="D26" i="21"/>
  <c r="H26" i="21" s="1"/>
  <c r="H16" i="21"/>
  <c r="C26" i="21"/>
  <c r="G26" i="21" l="1"/>
  <c r="E5" i="27"/>
  <c r="D24" i="21"/>
  <c r="H24" i="21" s="1"/>
  <c r="C24" i="21"/>
  <c r="C25" i="21"/>
  <c r="D25" i="21"/>
  <c r="H25" i="21" s="1"/>
  <c r="G24" i="21" l="1"/>
  <c r="C5" i="27"/>
  <c r="C7" i="27" s="1"/>
  <c r="G25" i="21"/>
  <c r="C8" i="14"/>
  <c r="H19" i="22" l="1"/>
  <c r="P19" i="22" s="1"/>
  <c r="E19" i="22"/>
  <c r="M19" i="22" s="1"/>
  <c r="F19" i="22"/>
  <c r="N19" i="22" s="1"/>
  <c r="C19" i="22"/>
  <c r="K19" i="22" s="1"/>
  <c r="G19" i="22"/>
  <c r="O19" i="22" s="1"/>
  <c r="D19" i="22"/>
  <c r="L19" i="22" s="1"/>
  <c r="C9" i="14"/>
  <c r="F20" i="22" l="1"/>
  <c r="N20" i="22" s="1"/>
  <c r="C20" i="22"/>
  <c r="K20" i="22" s="1"/>
  <c r="H20" i="22"/>
  <c r="P20" i="22" s="1"/>
  <c r="E20" i="22"/>
  <c r="M20" i="22" s="1"/>
  <c r="G20" i="22"/>
  <c r="O20" i="22" s="1"/>
  <c r="D20" i="22"/>
  <c r="L20" i="22" s="1"/>
  <c r="C10" i="14"/>
  <c r="C22" i="22" l="1"/>
  <c r="G21" i="22"/>
  <c r="O21" i="22" s="1"/>
  <c r="D21" i="22"/>
  <c r="L21" i="22" s="1"/>
  <c r="F21" i="22"/>
  <c r="N21" i="22" s="1"/>
  <c r="C21" i="22"/>
  <c r="K21" i="22" s="1"/>
  <c r="E21" i="22"/>
  <c r="M21" i="22" s="1"/>
  <c r="H21" i="22"/>
  <c r="P21" i="22" s="1"/>
  <c r="C11" i="14"/>
  <c r="F23" i="22" l="1"/>
  <c r="E22" i="22"/>
  <c r="M22" i="22" s="1"/>
  <c r="H22" i="22"/>
  <c r="P22" i="22" s="1"/>
  <c r="F22" i="22"/>
  <c r="N22" i="22" s="1"/>
  <c r="K22" i="22"/>
  <c r="G22" i="22"/>
  <c r="O22" i="22" s="1"/>
  <c r="D22" i="22"/>
  <c r="L22" i="22" s="1"/>
  <c r="C12" i="14"/>
  <c r="H23" i="22" l="1"/>
  <c r="P23" i="22" s="1"/>
  <c r="E23" i="22"/>
  <c r="M23" i="22" s="1"/>
  <c r="G23" i="22"/>
  <c r="O23" i="22" s="1"/>
  <c r="D23" i="22"/>
  <c r="L23" i="22" s="1"/>
  <c r="N23" i="22"/>
  <c r="C23" i="22"/>
  <c r="K23" i="22" s="1"/>
  <c r="C13" i="14"/>
  <c r="F24" i="22" l="1"/>
  <c r="N24" i="22" s="1"/>
  <c r="C24" i="22"/>
  <c r="K24" i="22" s="1"/>
  <c r="H24" i="22"/>
  <c r="P24" i="22" s="1"/>
  <c r="E24" i="22"/>
  <c r="M24" i="22" s="1"/>
  <c r="G24" i="22"/>
  <c r="O24" i="22" s="1"/>
  <c r="D24" i="22"/>
  <c r="L24" i="22" s="1"/>
  <c r="C14" i="14"/>
  <c r="F25" i="22" l="1"/>
  <c r="N25" i="22" s="1"/>
  <c r="C25" i="22"/>
  <c r="K25" i="22" s="1"/>
  <c r="G25" i="22"/>
  <c r="O25" i="22" s="1"/>
  <c r="D25" i="22"/>
  <c r="L25" i="22" s="1"/>
  <c r="H25" i="22"/>
  <c r="P25" i="22" s="1"/>
  <c r="E25" i="22"/>
  <c r="M25" i="22" s="1"/>
  <c r="C15" i="14"/>
  <c r="F26" i="22" l="1"/>
  <c r="N26" i="22" s="1"/>
  <c r="C26" i="22"/>
  <c r="K26" i="22" s="1"/>
  <c r="H26" i="22"/>
  <c r="P26" i="22" s="1"/>
  <c r="E26" i="22"/>
  <c r="M26" i="22" s="1"/>
  <c r="G26" i="22"/>
  <c r="O26" i="22" s="1"/>
  <c r="D26" i="22"/>
  <c r="L26" i="22" s="1"/>
  <c r="C16" i="14"/>
  <c r="E27" i="22" l="1"/>
  <c r="M27" i="22" s="1"/>
  <c r="H27" i="22"/>
  <c r="P27" i="22" s="1"/>
  <c r="D27" i="22"/>
  <c r="L27" i="22" s="1"/>
  <c r="G27" i="22"/>
  <c r="O27" i="22" s="1"/>
  <c r="F27" i="22"/>
  <c r="N27" i="22" s="1"/>
  <c r="C27" i="22"/>
  <c r="K27" i="22" s="1"/>
  <c r="C17" i="14"/>
  <c r="F28" i="22" l="1"/>
  <c r="N28" i="22" s="1"/>
  <c r="C28" i="22"/>
  <c r="K28" i="22" s="1"/>
  <c r="G28" i="22"/>
  <c r="O28" i="22" s="1"/>
  <c r="D28" i="22"/>
  <c r="L28" i="22" s="1"/>
  <c r="H28" i="22"/>
  <c r="P28" i="22" s="1"/>
  <c r="E28" i="22"/>
  <c r="M28" i="22" s="1"/>
  <c r="C18" i="14"/>
  <c r="F29" i="22" l="1"/>
  <c r="N29" i="22" s="1"/>
  <c r="C29" i="22"/>
  <c r="K29" i="22" s="1"/>
  <c r="H29" i="22"/>
  <c r="P29" i="22" s="1"/>
  <c r="E29" i="22"/>
  <c r="M29" i="22" s="1"/>
  <c r="G29" i="22"/>
  <c r="O29" i="22" s="1"/>
  <c r="D29" i="22"/>
  <c r="L29" i="22" s="1"/>
  <c r="C19" i="14"/>
  <c r="E30" i="22" l="1"/>
  <c r="M30" i="22" s="1"/>
  <c r="H30" i="22"/>
  <c r="P30" i="22" s="1"/>
  <c r="F30" i="22"/>
  <c r="N30" i="22" s="1"/>
  <c r="C30" i="22"/>
  <c r="K30" i="22" s="1"/>
  <c r="G30" i="22"/>
  <c r="O30" i="22" s="1"/>
  <c r="D30" i="22"/>
  <c r="L30" i="22" s="1"/>
  <c r="C20" i="14"/>
  <c r="G31" i="22" l="1"/>
  <c r="O31" i="22" s="1"/>
  <c r="D31" i="22"/>
  <c r="L31" i="22" s="1"/>
  <c r="F31" i="22"/>
  <c r="N31" i="22" s="1"/>
  <c r="C31" i="22"/>
  <c r="K31" i="22" s="1"/>
  <c r="E31" i="22"/>
  <c r="M31" i="22" s="1"/>
  <c r="H31" i="22"/>
  <c r="P31" i="22" s="1"/>
  <c r="C21" i="14"/>
  <c r="H33" i="22" l="1"/>
  <c r="F32" i="22"/>
  <c r="N32" i="22" s="1"/>
  <c r="C32" i="22"/>
  <c r="K32" i="22" s="1"/>
  <c r="H32" i="22"/>
  <c r="P32" i="22" s="1"/>
  <c r="E32" i="22"/>
  <c r="M32" i="22" s="1"/>
  <c r="D32" i="22"/>
  <c r="L32" i="22" s="1"/>
  <c r="G32" i="22"/>
  <c r="O32" i="22" s="1"/>
  <c r="C22" i="14"/>
  <c r="F33" i="22" l="1"/>
  <c r="N33" i="22" s="1"/>
  <c r="C33" i="22"/>
  <c r="K33" i="22" s="1"/>
  <c r="P33" i="22"/>
  <c r="E33" i="22"/>
  <c r="M33" i="22" s="1"/>
  <c r="G33" i="22"/>
  <c r="O33" i="22" s="1"/>
  <c r="D33" i="22"/>
  <c r="L33" i="22" s="1"/>
  <c r="C23" i="14"/>
  <c r="F34" i="22" l="1"/>
  <c r="N34" i="22" s="1"/>
  <c r="C34" i="22"/>
  <c r="K34" i="22" s="1"/>
  <c r="G34" i="22"/>
  <c r="O34" i="22" s="1"/>
  <c r="D34" i="22"/>
  <c r="L34" i="22" s="1"/>
  <c r="E34" i="22"/>
  <c r="M34" i="22" s="1"/>
  <c r="H34" i="22"/>
  <c r="P34" i="22" s="1"/>
  <c r="C24" i="14"/>
  <c r="G35" i="22" l="1"/>
  <c r="O35" i="22" s="1"/>
  <c r="D35" i="22"/>
  <c r="L35" i="22" s="1"/>
  <c r="F35" i="22"/>
  <c r="N35" i="22" s="1"/>
  <c r="C35" i="22"/>
  <c r="K35" i="22" s="1"/>
  <c r="H35" i="22"/>
  <c r="P35" i="22" s="1"/>
  <c r="E35" i="22"/>
  <c r="M35" i="22" s="1"/>
  <c r="C25" i="14"/>
  <c r="H36" i="22" l="1"/>
  <c r="P36" i="22" s="1"/>
  <c r="E36" i="22"/>
  <c r="M36" i="22" s="1"/>
  <c r="F36" i="22"/>
  <c r="N36" i="22" s="1"/>
  <c r="C36" i="22"/>
  <c r="K36" i="22" s="1"/>
  <c r="G36" i="22"/>
  <c r="O36" i="22" s="1"/>
  <c r="D36" i="22"/>
  <c r="L36" i="22" s="1"/>
  <c r="C26" i="14"/>
  <c r="G37" i="22" l="1"/>
  <c r="O37" i="22" s="1"/>
  <c r="D37" i="22"/>
  <c r="L37" i="22" s="1"/>
  <c r="F37" i="22"/>
  <c r="N37" i="22" s="1"/>
  <c r="C37" i="22"/>
  <c r="K37" i="22" s="1"/>
  <c r="E37" i="22"/>
  <c r="M37" i="22" s="1"/>
  <c r="H37" i="22"/>
  <c r="P37" i="22" s="1"/>
  <c r="C27" i="14"/>
  <c r="H38" i="22" l="1"/>
  <c r="P38" i="22" s="1"/>
  <c r="E38" i="22"/>
  <c r="M38" i="22" s="1"/>
  <c r="G38" i="22"/>
  <c r="O38" i="22" s="1"/>
  <c r="D38" i="22"/>
  <c r="L38" i="22" s="1"/>
  <c r="F38" i="22"/>
  <c r="N38" i="22" s="1"/>
  <c r="C38" i="22"/>
  <c r="K38" i="22" s="1"/>
  <c r="C28" i="14"/>
  <c r="H39" i="22" l="1"/>
  <c r="P39" i="22" s="1"/>
  <c r="E39" i="22"/>
  <c r="M39" i="22" s="1"/>
  <c r="F39" i="22"/>
  <c r="N39" i="22" s="1"/>
  <c r="C39" i="22"/>
  <c r="K39" i="22" s="1"/>
  <c r="D39" i="22"/>
  <c r="L39" i="22" s="1"/>
  <c r="G39" i="22"/>
  <c r="O39" i="22" s="1"/>
  <c r="C29" i="14"/>
  <c r="C30" i="14" l="1"/>
  <c r="H40" i="22"/>
  <c r="P40" i="22" s="1"/>
  <c r="E40" i="22"/>
  <c r="M40" i="22" s="1"/>
  <c r="F40" i="22"/>
  <c r="N40" i="22" s="1"/>
  <c r="C40" i="22"/>
  <c r="K40" i="22" s="1"/>
  <c r="G40" i="22"/>
  <c r="O40" i="22" s="1"/>
  <c r="D40" i="22"/>
  <c r="L40" i="22" s="1"/>
  <c r="G41" i="22" l="1"/>
  <c r="O41" i="22" s="1"/>
  <c r="D41" i="22"/>
  <c r="L41" i="22" s="1"/>
  <c r="F41" i="22"/>
  <c r="N41" i="22" s="1"/>
  <c r="C41" i="22"/>
  <c r="K41" i="22" s="1"/>
  <c r="E41" i="22"/>
  <c r="M41" i="22" s="1"/>
  <c r="H41" i="22"/>
  <c r="P41" i="22" s="1"/>
  <c r="C31" i="14"/>
  <c r="E42" i="22" l="1"/>
  <c r="M42" i="22" s="1"/>
  <c r="H42" i="22"/>
  <c r="P42" i="22" s="1"/>
  <c r="G42" i="22"/>
  <c r="O42" i="22" s="1"/>
  <c r="D42" i="22"/>
  <c r="L42" i="22" s="1"/>
  <c r="F42" i="22"/>
  <c r="N42" i="22" s="1"/>
  <c r="C42" i="22"/>
  <c r="K42" i="22" s="1"/>
  <c r="C32" i="14"/>
  <c r="E43" i="22" l="1"/>
  <c r="M43" i="22" s="1"/>
  <c r="H43" i="22"/>
  <c r="P43" i="22" s="1"/>
  <c r="G43" i="22"/>
  <c r="O43" i="22" s="1"/>
  <c r="D43" i="22"/>
  <c r="L43" i="22" s="1"/>
  <c r="F43" i="22"/>
  <c r="N43" i="22" s="1"/>
  <c r="C43" i="22"/>
  <c r="K43" i="22" s="1"/>
  <c r="C33" i="14"/>
  <c r="H44" i="22" l="1"/>
  <c r="P44" i="22" s="1"/>
  <c r="E44" i="22"/>
  <c r="M44" i="22" s="1"/>
  <c r="F44" i="22"/>
  <c r="N44" i="22" s="1"/>
  <c r="C44" i="22"/>
  <c r="K44" i="22" s="1"/>
  <c r="G44" i="22"/>
  <c r="O44" i="22" s="1"/>
  <c r="D44" i="22"/>
  <c r="L44" i="22" s="1"/>
  <c r="C34" i="14"/>
  <c r="D45" i="22" l="1"/>
  <c r="L45" i="22" s="1"/>
  <c r="G45" i="22"/>
  <c r="O45" i="22" s="1"/>
  <c r="H45" i="22"/>
  <c r="P45" i="22" s="1"/>
  <c r="E45" i="22"/>
  <c r="M45" i="22" s="1"/>
  <c r="F45" i="22"/>
  <c r="N45" i="22" s="1"/>
  <c r="C45" i="22"/>
  <c r="K45" i="22" s="1"/>
  <c r="C35" i="14"/>
  <c r="F46" i="22" l="1"/>
  <c r="N46" i="22" s="1"/>
  <c r="C46" i="22"/>
  <c r="K46" i="22" s="1"/>
  <c r="H46" i="22"/>
  <c r="P46" i="22" s="1"/>
  <c r="E46" i="22"/>
  <c r="M46" i="22" s="1"/>
  <c r="G46" i="22"/>
  <c r="O46" i="22" s="1"/>
  <c r="D46" i="22"/>
  <c r="L46" i="22" s="1"/>
  <c r="C36" i="14"/>
  <c r="F47" i="22" l="1"/>
  <c r="N47" i="22" s="1"/>
  <c r="C47" i="22"/>
  <c r="K47" i="22" s="1"/>
  <c r="E47" i="22"/>
  <c r="M47" i="22" s="1"/>
  <c r="H47" i="22"/>
  <c r="P47" i="22" s="1"/>
  <c r="G47" i="22"/>
  <c r="O47" i="22" s="1"/>
  <c r="D47" i="22"/>
  <c r="L47" i="22" s="1"/>
  <c r="F48" i="22" l="1"/>
  <c r="N48" i="22" s="1"/>
  <c r="C48" i="22"/>
  <c r="K48" i="22" s="1"/>
  <c r="H48" i="22"/>
  <c r="P48" i="22" s="1"/>
  <c r="E48" i="22"/>
  <c r="M48" i="22" s="1"/>
  <c r="D48" i="22"/>
  <c r="L48" i="22" s="1"/>
  <c r="G48" i="22"/>
  <c r="O48" i="22" s="1"/>
  <c r="C10" i="27" l="1"/>
  <c r="C13" i="26" s="1"/>
  <c r="C14" i="27"/>
  <c r="C17" i="26" s="1"/>
  <c r="C18" i="27"/>
  <c r="C21" i="26" s="1"/>
  <c r="C22" i="27"/>
  <c r="C25" i="26" s="1"/>
  <c r="C26" i="27"/>
  <c r="C29" i="26" s="1"/>
  <c r="C30" i="27"/>
  <c r="C33" i="26" s="1"/>
  <c r="C34" i="27"/>
  <c r="C37" i="26" s="1"/>
  <c r="C38" i="27"/>
  <c r="C41" i="26" s="1"/>
  <c r="C10" i="26"/>
  <c r="C11" i="27"/>
  <c r="C14" i="26" s="1"/>
  <c r="C15" i="27"/>
  <c r="C18" i="26" s="1"/>
  <c r="C19" i="27"/>
  <c r="C22" i="26" s="1"/>
  <c r="C23" i="27"/>
  <c r="C26" i="26" s="1"/>
  <c r="C27" i="27"/>
  <c r="C30" i="26" s="1"/>
  <c r="C31" i="27"/>
  <c r="C34" i="26" s="1"/>
  <c r="C35" i="27"/>
  <c r="C38" i="26" s="1"/>
  <c r="C39" i="27"/>
  <c r="C42" i="26" s="1"/>
  <c r="C8" i="27"/>
  <c r="C11" i="26" s="1"/>
  <c r="C12" i="27"/>
  <c r="C15" i="26" s="1"/>
  <c r="C16" i="27"/>
  <c r="C19" i="26" s="1"/>
  <c r="C20" i="27"/>
  <c r="C23" i="26" s="1"/>
  <c r="C24" i="27"/>
  <c r="C27" i="26" s="1"/>
  <c r="C28" i="27"/>
  <c r="C31" i="26" s="1"/>
  <c r="C32" i="27"/>
  <c r="C35" i="26" s="1"/>
  <c r="C36" i="27"/>
  <c r="C39" i="26" s="1"/>
  <c r="C40" i="27"/>
  <c r="C43" i="26" s="1"/>
  <c r="C9" i="27"/>
  <c r="C12" i="26" s="1"/>
  <c r="C13" i="27"/>
  <c r="C16" i="26" s="1"/>
  <c r="C17" i="27"/>
  <c r="C20" i="26" s="1"/>
  <c r="C21" i="27"/>
  <c r="C24" i="26" s="1"/>
  <c r="C25" i="27"/>
  <c r="C28" i="26" s="1"/>
  <c r="C29" i="27"/>
  <c r="C32" i="26" s="1"/>
  <c r="C33" i="27"/>
  <c r="C36" i="26" s="1"/>
  <c r="C37" i="27"/>
  <c r="C40" i="26" s="1"/>
  <c r="C41" i="27"/>
  <c r="C44" i="26" s="1"/>
  <c r="E7" i="27"/>
  <c r="E10" i="26" s="1"/>
  <c r="E11" i="27"/>
  <c r="E14" i="26" s="1"/>
  <c r="E15" i="27"/>
  <c r="E18" i="26" s="1"/>
  <c r="E19" i="27"/>
  <c r="E22" i="26" s="1"/>
  <c r="E23" i="27"/>
  <c r="E26" i="26" s="1"/>
  <c r="E27" i="27"/>
  <c r="E30" i="26" s="1"/>
  <c r="E31" i="27"/>
  <c r="E34" i="26" s="1"/>
  <c r="E35" i="27"/>
  <c r="E38" i="26" s="1"/>
  <c r="E39" i="27"/>
  <c r="E42" i="26" s="1"/>
  <c r="E8" i="27"/>
  <c r="E11" i="26" s="1"/>
  <c r="E12" i="27"/>
  <c r="E15" i="26" s="1"/>
  <c r="E16" i="27"/>
  <c r="E19" i="26" s="1"/>
  <c r="E20" i="27"/>
  <c r="E23" i="26" s="1"/>
  <c r="E24" i="27"/>
  <c r="E27" i="26" s="1"/>
  <c r="E28" i="27"/>
  <c r="E31" i="26" s="1"/>
  <c r="E32" i="27"/>
  <c r="E35" i="26" s="1"/>
  <c r="E36" i="27"/>
  <c r="E39" i="26" s="1"/>
  <c r="E40" i="27"/>
  <c r="E43" i="26" s="1"/>
  <c r="E9" i="27"/>
  <c r="E12" i="26" s="1"/>
  <c r="E13" i="27"/>
  <c r="E16" i="26" s="1"/>
  <c r="E17" i="27"/>
  <c r="E20" i="26" s="1"/>
  <c r="E21" i="27"/>
  <c r="E24" i="26" s="1"/>
  <c r="E25" i="27"/>
  <c r="E28" i="26" s="1"/>
  <c r="E29" i="27"/>
  <c r="E32" i="26" s="1"/>
  <c r="E33" i="27"/>
  <c r="E36" i="26" s="1"/>
  <c r="E37" i="27"/>
  <c r="E40" i="26" s="1"/>
  <c r="E41" i="27"/>
  <c r="E44" i="26" s="1"/>
  <c r="E10" i="27"/>
  <c r="E13" i="26" s="1"/>
  <c r="E14" i="27"/>
  <c r="E17" i="26" s="1"/>
  <c r="E18" i="27"/>
  <c r="E21" i="26" s="1"/>
  <c r="E22" i="27"/>
  <c r="E25" i="26" s="1"/>
  <c r="E26" i="27"/>
  <c r="E29" i="26" s="1"/>
  <c r="E30" i="27"/>
  <c r="E33" i="26" s="1"/>
  <c r="E34" i="27"/>
  <c r="E37" i="26" s="1"/>
  <c r="E38" i="27"/>
  <c r="E41" i="26" s="1"/>
  <c r="D7" i="27"/>
  <c r="D10" i="26" s="1"/>
  <c r="D11" i="27"/>
  <c r="D14" i="26" s="1"/>
  <c r="D15" i="27"/>
  <c r="D18" i="26" s="1"/>
  <c r="D19" i="27"/>
  <c r="D22" i="26" s="1"/>
  <c r="D23" i="27"/>
  <c r="D26" i="26" s="1"/>
  <c r="D27" i="27"/>
  <c r="D30" i="26" s="1"/>
  <c r="D31" i="27"/>
  <c r="D34" i="26" s="1"/>
  <c r="D35" i="27"/>
  <c r="D38" i="26" s="1"/>
  <c r="D39" i="27"/>
  <c r="D42" i="26" s="1"/>
  <c r="D8" i="27"/>
  <c r="D11" i="26" s="1"/>
  <c r="D12" i="27"/>
  <c r="D15" i="26" s="1"/>
  <c r="D16" i="27"/>
  <c r="D19" i="26" s="1"/>
  <c r="D20" i="27"/>
  <c r="D23" i="26" s="1"/>
  <c r="D24" i="27"/>
  <c r="D27" i="26" s="1"/>
  <c r="D28" i="27"/>
  <c r="D31" i="26" s="1"/>
  <c r="D32" i="27"/>
  <c r="D35" i="26" s="1"/>
  <c r="D36" i="27"/>
  <c r="D39" i="26" s="1"/>
  <c r="D40" i="27"/>
  <c r="D43" i="26" s="1"/>
  <c r="D29" i="27"/>
  <c r="D32" i="26" s="1"/>
  <c r="D37" i="27"/>
  <c r="D40" i="26" s="1"/>
  <c r="D44" i="26"/>
  <c r="D30" i="27"/>
  <c r="D33" i="26" s="1"/>
  <c r="D38" i="27"/>
  <c r="D41" i="26" s="1"/>
  <c r="D9" i="27"/>
  <c r="D12" i="26" s="1"/>
  <c r="D13" i="27"/>
  <c r="D16" i="26" s="1"/>
  <c r="D17" i="27"/>
  <c r="D20" i="26" s="1"/>
  <c r="D21" i="27"/>
  <c r="D24" i="26" s="1"/>
  <c r="D25" i="27"/>
  <c r="D28" i="26" s="1"/>
  <c r="D33" i="27"/>
  <c r="D36" i="26" s="1"/>
  <c r="D10" i="27"/>
  <c r="D13" i="26" s="1"/>
  <c r="D14" i="27"/>
  <c r="D17" i="26" s="1"/>
  <c r="D18" i="27"/>
  <c r="D21" i="26" s="1"/>
  <c r="D22" i="27"/>
  <c r="D25" i="26" s="1"/>
  <c r="D26" i="27"/>
  <c r="D29" i="26" s="1"/>
  <c r="D34" i="27"/>
  <c r="D37"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8" authorId="0" shapeId="0" xr:uid="{00000000-0006-0000-0200-000001000000}">
      <text>
        <r>
          <rPr>
            <sz val="9"/>
            <color indexed="81"/>
            <rFont val="Tahoma"/>
            <family val="2"/>
          </rPr>
          <t>Example: "For a person age 66 years old, the discounted expected QALY value at age 67 is 0.791, which reflects an age-specific QALY value at age 67, survival probability to age 67 from age 66, and an annual discount rate of 3%.</t>
        </r>
      </text>
    </comment>
  </commentList>
</comments>
</file>

<file path=xl/sharedStrings.xml><?xml version="1.0" encoding="utf-8"?>
<sst xmlns="http://schemas.openxmlformats.org/spreadsheetml/2006/main" count="357" uniqueCount="306">
  <si>
    <t>CPI for All Urban Consumers (CPI-U)</t>
  </si>
  <si>
    <t>Original Data Value</t>
  </si>
  <si>
    <t>Series Id:</t>
  </si>
  <si>
    <t>CUUR0000SA0,CUUS0000SA0</t>
  </si>
  <si>
    <t>Not Seasonally Adjusted</t>
  </si>
  <si>
    <t>Series Title:</t>
  </si>
  <si>
    <t>Area:</t>
  </si>
  <si>
    <t>U.S. city average</t>
  </si>
  <si>
    <t>Item:</t>
  </si>
  <si>
    <t>All items</t>
  </si>
  <si>
    <t>Base Period:</t>
  </si>
  <si>
    <t>1982-84=100</t>
  </si>
  <si>
    <t>Years:</t>
  </si>
  <si>
    <t>Year</t>
  </si>
  <si>
    <t>Jan</t>
  </si>
  <si>
    <t>Feb</t>
  </si>
  <si>
    <t>Mar</t>
  </si>
  <si>
    <t>Apr</t>
  </si>
  <si>
    <t>May</t>
  </si>
  <si>
    <t>Jun</t>
  </si>
  <si>
    <t>Jul</t>
  </si>
  <si>
    <t>Aug</t>
  </si>
  <si>
    <t>Sep</t>
  </si>
  <si>
    <t>Oct</t>
  </si>
  <si>
    <t>Nov</t>
  </si>
  <si>
    <t>Dec</t>
  </si>
  <si>
    <t>Annual</t>
  </si>
  <si>
    <t>HALF1</t>
  </si>
  <si>
    <t>HALF2</t>
  </si>
  <si>
    <t xml:space="preserve">All items in U.S. city average, all urban consumers, not seasonally adjusted </t>
  </si>
  <si>
    <t>Growth of Real Earnings per Worker (%)</t>
  </si>
  <si>
    <t>Weekly and hourly earnings data from the Current Population Survey</t>
  </si>
  <si>
    <t>LEU0252881600</t>
  </si>
  <si>
    <t>Series title:</t>
  </si>
  <si>
    <t>(unadj)- Constant (1982-84) dollar adjusted to CPI-U- Median usual weekly earnings, Employed full time, Wage and salary workers</t>
  </si>
  <si>
    <t>Percent/rates:</t>
  </si>
  <si>
    <t>N/A</t>
  </si>
  <si>
    <t>Earnings:</t>
  </si>
  <si>
    <t>Median usual weekly earnings - in constant (1982-84) dollars</t>
  </si>
  <si>
    <t>Industry:</t>
  </si>
  <si>
    <t>All Industries</t>
  </si>
  <si>
    <t>Occupation:</t>
  </si>
  <si>
    <t>All Occupations</t>
  </si>
  <si>
    <t>Sex:</t>
  </si>
  <si>
    <t>Both Sexes</t>
  </si>
  <si>
    <t>Race:</t>
  </si>
  <si>
    <t>All Races</t>
  </si>
  <si>
    <t>Ethnic origin:</t>
  </si>
  <si>
    <t>All Origins</t>
  </si>
  <si>
    <t>Age:</t>
  </si>
  <si>
    <t>16 years and over</t>
  </si>
  <si>
    <t>Education:</t>
  </si>
  <si>
    <t>All educational levels</t>
  </si>
  <si>
    <t>Class of worker:</t>
  </si>
  <si>
    <t>Wage and salary workers, excluding incorporated self employed</t>
  </si>
  <si>
    <t>Labor force status:</t>
  </si>
  <si>
    <t>Employed full time</t>
  </si>
  <si>
    <t>Qtr1</t>
  </si>
  <si>
    <t>Qtr2</t>
  </si>
  <si>
    <t>Qtr3</t>
  </si>
  <si>
    <t>Qtr4</t>
  </si>
  <si>
    <t>Central Estimate</t>
  </si>
  <si>
    <t>High Estimate</t>
  </si>
  <si>
    <t>VSL adjustments</t>
  </si>
  <si>
    <t>3% discount rate</t>
  </si>
  <si>
    <t>7% discount rate</t>
  </si>
  <si>
    <t>Age (years)</t>
  </si>
  <si>
    <r>
      <t xml:space="preserve">Probability of dying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</si>
  <si>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Number surviving to age </t>
    </r>
    <r>
      <rPr>
        <i/>
        <sz val="10"/>
        <rFont val="Courier New"/>
        <family val="3"/>
      </rPr>
      <t>x</t>
    </r>
  </si>
  <si>
    <r>
      <t xml:space="preserve">Number dying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</si>
  <si>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Person-years lived between ages </t>
    </r>
    <r>
      <rPr>
        <i/>
        <sz val="10"/>
        <rFont val="Courier New"/>
        <family val="3"/>
      </rPr>
      <t>x</t>
    </r>
    <r>
      <rPr>
        <sz val="10"/>
        <rFont val="Courier New"/>
        <family val="3"/>
      </rPr>
      <t xml:space="preserve"> and </t>
    </r>
    <r>
      <rPr>
        <i/>
        <sz val="10"/>
        <rFont val="Courier New"/>
        <family val="3"/>
      </rPr>
      <t>x</t>
    </r>
    <r>
      <rPr>
        <sz val="10"/>
        <rFont val="Courier New"/>
        <family val="3"/>
      </rPr>
      <t xml:space="preserve"> + 1</t>
    </r>
  </si>
  <si>
    <r>
      <t xml:space="preserve">Total number of person-years lived above age </t>
    </r>
    <r>
      <rPr>
        <i/>
        <sz val="10"/>
        <rFont val="Courier New"/>
        <family val="3"/>
      </rPr>
      <t>x</t>
    </r>
  </si>
  <si>
    <r>
      <t xml:space="preserve">Expectation of life at age </t>
    </r>
    <r>
      <rPr>
        <i/>
        <sz val="10"/>
        <rFont val="Courier New"/>
        <family val="3"/>
      </rPr>
      <t>x</t>
    </r>
  </si>
  <si>
    <r>
      <t>q</t>
    </r>
    <r>
      <rPr>
        <i/>
        <vertAlign val="subscript"/>
        <sz val="10"/>
        <rFont val="Courier New"/>
        <family val="3"/>
      </rPr>
      <t>x</t>
    </r>
  </si>
  <si>
    <r>
      <t>l</t>
    </r>
    <r>
      <rPr>
        <i/>
        <vertAlign val="subscript"/>
        <sz val="10"/>
        <rFont val="Courier New"/>
        <family val="3"/>
      </rPr>
      <t>x</t>
    </r>
  </si>
  <si>
    <r>
      <t>d</t>
    </r>
    <r>
      <rPr>
        <i/>
        <vertAlign val="subscript"/>
        <sz val="10"/>
        <rFont val="Courier New"/>
        <family val="3"/>
      </rPr>
      <t>x</t>
    </r>
  </si>
  <si>
    <r>
      <t>L</t>
    </r>
    <r>
      <rPr>
        <i/>
        <vertAlign val="subscript"/>
        <sz val="10"/>
        <rFont val="Courier New"/>
        <family val="3"/>
      </rPr>
      <t>x</t>
    </r>
  </si>
  <si>
    <r>
      <t>T</t>
    </r>
    <r>
      <rPr>
        <i/>
        <vertAlign val="subscript"/>
        <sz val="10"/>
        <rFont val="Courier New"/>
        <family val="3"/>
      </rPr>
      <t>x</t>
    </r>
  </si>
  <si>
    <r>
      <t>e</t>
    </r>
    <r>
      <rPr>
        <i/>
        <vertAlign val="subscript"/>
        <sz val="10"/>
        <rFont val="Courier New"/>
        <family val="3"/>
      </rPr>
      <t>x</t>
    </r>
  </si>
  <si>
    <t>0–1</t>
  </si>
  <si>
    <t>1–2</t>
  </si>
  <si>
    <t>2–3</t>
  </si>
  <si>
    <t>3–4</t>
  </si>
  <si>
    <t>4–5</t>
  </si>
  <si>
    <t>5–6</t>
  </si>
  <si>
    <t>6–7</t>
  </si>
  <si>
    <t>7–8</t>
  </si>
  <si>
    <t>8–9</t>
  </si>
  <si>
    <t>9–10</t>
  </si>
  <si>
    <t>10–11</t>
  </si>
  <si>
    <t>11–12</t>
  </si>
  <si>
    <t>12–13</t>
  </si>
  <si>
    <t>13–14</t>
  </si>
  <si>
    <t>14–15</t>
  </si>
  <si>
    <t>15–16</t>
  </si>
  <si>
    <t>16–17</t>
  </si>
  <si>
    <t>17–18</t>
  </si>
  <si>
    <t>18–19</t>
  </si>
  <si>
    <t>19–20</t>
  </si>
  <si>
    <t>20–21</t>
  </si>
  <si>
    <t>21–22</t>
  </si>
  <si>
    <t>22–23</t>
  </si>
  <si>
    <t>23–24</t>
  </si>
  <si>
    <t>24–25</t>
  </si>
  <si>
    <t>25–26</t>
  </si>
  <si>
    <t>26–27</t>
  </si>
  <si>
    <t>27–28</t>
  </si>
  <si>
    <t>28–29</t>
  </si>
  <si>
    <t>29–30</t>
  </si>
  <si>
    <t>30–31</t>
  </si>
  <si>
    <t>31–32</t>
  </si>
  <si>
    <t>32–33</t>
  </si>
  <si>
    <t>33–34</t>
  </si>
  <si>
    <t>34–35</t>
  </si>
  <si>
    <t>35–36</t>
  </si>
  <si>
    <t>36–37</t>
  </si>
  <si>
    <t>37–38</t>
  </si>
  <si>
    <t>38–39</t>
  </si>
  <si>
    <t>39–40</t>
  </si>
  <si>
    <t>40–41</t>
  </si>
  <si>
    <t>41–42</t>
  </si>
  <si>
    <t>42–43</t>
  </si>
  <si>
    <t>43–44</t>
  </si>
  <si>
    <t>44–45</t>
  </si>
  <si>
    <t>45–46</t>
  </si>
  <si>
    <t>46–47</t>
  </si>
  <si>
    <t>47–48</t>
  </si>
  <si>
    <t>48–49</t>
  </si>
  <si>
    <t>49–50</t>
  </si>
  <si>
    <t>50–51</t>
  </si>
  <si>
    <t>51–52</t>
  </si>
  <si>
    <t>52–53</t>
  </si>
  <si>
    <t>53–54</t>
  </si>
  <si>
    <t>54–55</t>
  </si>
  <si>
    <t>55–56</t>
  </si>
  <si>
    <t>56–57</t>
  </si>
  <si>
    <t>57–58</t>
  </si>
  <si>
    <t>58–59</t>
  </si>
  <si>
    <t>59–60</t>
  </si>
  <si>
    <t>60–61</t>
  </si>
  <si>
    <t>61–62</t>
  </si>
  <si>
    <t>62–63</t>
  </si>
  <si>
    <t>63–64</t>
  </si>
  <si>
    <t>64–65</t>
  </si>
  <si>
    <t>65–66</t>
  </si>
  <si>
    <t>66–67</t>
  </si>
  <si>
    <t>67–68</t>
  </si>
  <si>
    <t>68–69</t>
  </si>
  <si>
    <t>69–70</t>
  </si>
  <si>
    <t>70–71</t>
  </si>
  <si>
    <t>71–72</t>
  </si>
  <si>
    <t>72–73</t>
  </si>
  <si>
    <t>73–74</t>
  </si>
  <si>
    <t>74–75</t>
  </si>
  <si>
    <t>75–76</t>
  </si>
  <si>
    <t>76–77</t>
  </si>
  <si>
    <t>77–78</t>
  </si>
  <si>
    <t>78–79</t>
  </si>
  <si>
    <t>79–80</t>
  </si>
  <si>
    <t>80–81</t>
  </si>
  <si>
    <t>81–82</t>
  </si>
  <si>
    <t>82–83</t>
  </si>
  <si>
    <t>83–84</t>
  </si>
  <si>
    <t>84–85</t>
  </si>
  <si>
    <t>85–86</t>
  </si>
  <si>
    <t>86–87</t>
  </si>
  <si>
    <t>87–88</t>
  </si>
  <si>
    <t>88–89</t>
  </si>
  <si>
    <t>89–90</t>
  </si>
  <si>
    <t>90–91</t>
  </si>
  <si>
    <t>91–92</t>
  </si>
  <si>
    <t>92–93</t>
  </si>
  <si>
    <t>93–94</t>
  </si>
  <si>
    <t>94–95</t>
  </si>
  <si>
    <t>95–96</t>
  </si>
  <si>
    <t>96–97</t>
  </si>
  <si>
    <t>97–98</t>
  </si>
  <si>
    <t>98–99</t>
  </si>
  <si>
    <t>99–100</t>
  </si>
  <si>
    <t>100–101</t>
  </si>
  <si>
    <t>SOURCE: NCHS, National Vital Statistics System, Mortality.</t>
  </si>
  <si>
    <t>Data inputs and sources</t>
  </si>
  <si>
    <t>Age</t>
  </si>
  <si>
    <t>Probabilty of surviving to age</t>
  </si>
  <si>
    <t xml:space="preserve">HRQL at age </t>
  </si>
  <si>
    <t>VSL</t>
  </si>
  <si>
    <t>Low estimate</t>
  </si>
  <si>
    <t>Central estimate</t>
  </si>
  <si>
    <t>High estimate</t>
  </si>
  <si>
    <t>Expected QALYs</t>
  </si>
  <si>
    <t>Discount factor</t>
  </si>
  <si>
    <t>Total</t>
  </si>
  <si>
    <t>Low Estimate</t>
  </si>
  <si>
    <t>Updating Value per Statistical Life (VSL) Estimates for Inflation and Changes in Real Income</t>
  </si>
  <si>
    <t>Projected change in real income</t>
  </si>
  <si>
    <t>Historical change in real income</t>
  </si>
  <si>
    <t>Historical inflation data</t>
  </si>
  <si>
    <t>Workbook Table of Contents</t>
  </si>
  <si>
    <t>References</t>
  </si>
  <si>
    <t>Instructions and Steps</t>
  </si>
  <si>
    <t>To estimate VSL, HHS currently relies on the results of a criteria-driven review reported in Robinson and Hammitt (2016). That review provides population-average values in 2013 dollars at 2013 income levels, which range from $4.2 million to $13.7 million with a mid-point of $9.0 million. HHS uses these values as the basis of its low, high, and central VSL estimates respectively.</t>
  </si>
  <si>
    <t>Acknowledgements</t>
  </si>
  <si>
    <r>
      <t>Survival by year of age (</t>
    </r>
    <r>
      <rPr>
        <b/>
        <i/>
        <sz val="12"/>
        <color theme="1"/>
        <rFont val="Calibri"/>
        <family val="2"/>
        <scheme val="minor"/>
      </rPr>
      <t>lx)</t>
    </r>
  </si>
  <si>
    <t>Age group</t>
  </si>
  <si>
    <t>Male</t>
  </si>
  <si>
    <t>Female</t>
  </si>
  <si>
    <t>20 - 29</t>
  </si>
  <si>
    <t>30 - 39</t>
  </si>
  <si>
    <t>40 - 49</t>
  </si>
  <si>
    <t>50 - 59</t>
  </si>
  <si>
    <t>60 - 69</t>
  </si>
  <si>
    <t>80 - 89</t>
  </si>
  <si>
    <t>Mean values, males and females, EQ-5D with U.S. weights</t>
  </si>
  <si>
    <t>Average</t>
  </si>
  <si>
    <t>90+*</t>
  </si>
  <si>
    <t>Note: * Values not reported for ages 90 and above; use values for ages 80-89</t>
  </si>
  <si>
    <t>HRQL by year of age</t>
  </si>
  <si>
    <t>Step 1. Update the VSL for inflation and real income growth</t>
  </si>
  <si>
    <t>Underlying VSL estimates (2013 dollars)</t>
  </si>
  <si>
    <t>VSL estimates, 2013 dollars and income levels</t>
  </si>
  <si>
    <t>VSL income elasticity</t>
  </si>
  <si>
    <t>Projected change in real income (annual)</t>
  </si>
  <si>
    <t>Step 2a. Derive a constant value per QALY for the specified dollar year</t>
  </si>
  <si>
    <t>70 - 79</t>
  </si>
  <si>
    <t xml:space="preserve">Life expectancy by year of age </t>
  </si>
  <si>
    <t>Average age</t>
  </si>
  <si>
    <t xml:space="preserve">HRQL by year of age </t>
  </si>
  <si>
    <r>
      <t xml:space="preserve">From </t>
    </r>
    <r>
      <rPr>
        <b/>
        <sz val="9"/>
        <color theme="8" tint="-0.249977111117893"/>
        <rFont val="Calibri"/>
        <family val="2"/>
      </rPr>
      <t>Life table (CDC)</t>
    </r>
  </si>
  <si>
    <r>
      <t>From</t>
    </r>
    <r>
      <rPr>
        <b/>
        <sz val="9"/>
        <color theme="8" tint="-0.249977111117893"/>
        <rFont val="Calibri"/>
        <family val="2"/>
      </rPr>
      <t xml:space="preserve"> HRQL (Hanmer et al.)</t>
    </r>
  </si>
  <si>
    <t>Input data and intermediate calculations</t>
  </si>
  <si>
    <t>Present value (age 40), expected future QALYs</t>
  </si>
  <si>
    <t>Step 2b: Adjust the value per QALY estimates for future changes in real income</t>
  </si>
  <si>
    <t>Source: Hanmer, J., W.F. Lawrence, J.P. Anderson, R.M. Kaplan, and D.G. Fryback. 2006. “Report of Nationally Representative Values for the Noninstitutionalized US Adult Population for 7 Health-Related Quality-of-Life Scores.” Medical Decision Making 26(4):391-400, Table 3.</t>
  </si>
  <si>
    <t>Figure 1. Step 1a, Adjust VSL estimates to the specified dollar year</t>
  </si>
  <si>
    <t>Figure 2. Step 1b, Adjust VSL estimates for future changes in real income</t>
  </si>
  <si>
    <t xml:space="preserve">Figure 3. Step 2a, Derive constant value per QALY estimates for the specified dollar year </t>
  </si>
  <si>
    <t>Figure 4. Step 2b, Adjust the value per QALY estimates for future changes in real income*</t>
  </si>
  <si>
    <r>
      <t xml:space="preserve">In 2016, the U.S. Department of Health and Human Services (HHS) issued its </t>
    </r>
    <r>
      <rPr>
        <i/>
        <sz val="11"/>
        <color theme="1"/>
        <rFont val="Calibri"/>
        <family val="2"/>
        <scheme val="minor"/>
      </rPr>
      <t xml:space="preserve">Guidelines for Regulatory Impact Analysis </t>
    </r>
    <r>
      <rPr>
        <sz val="11"/>
        <color theme="1"/>
        <rFont val="Calibri"/>
        <family val="2"/>
        <scheme val="minor"/>
      </rPr>
      <t>(hereafter</t>
    </r>
    <r>
      <rPr>
        <i/>
        <sz val="11"/>
        <color theme="1"/>
        <rFont val="Calibri"/>
        <family val="2"/>
        <scheme val="minor"/>
      </rPr>
      <t xml:space="preserve"> Guidelines</t>
    </r>
    <r>
      <rPr>
        <sz val="11"/>
        <color theme="1"/>
        <rFont val="Calibri"/>
        <family val="2"/>
        <scheme val="minor"/>
      </rPr>
      <t xml:space="preserve">). In Chapter 3, “Assess Benefits,” the </t>
    </r>
    <r>
      <rPr>
        <i/>
        <sz val="11"/>
        <color theme="1"/>
        <rFont val="Calibri"/>
        <family val="2"/>
        <scheme val="minor"/>
      </rPr>
      <t xml:space="preserve">Guidelines </t>
    </r>
    <r>
      <rPr>
        <sz val="11"/>
        <color theme="1"/>
        <rFont val="Calibri"/>
        <family val="2"/>
        <scheme val="minor"/>
      </rPr>
      <t>discuss the approach used to value mortality risk reductions, commonly referred to as the value per statistical life (VSL). That chapter also discusses the approach used to derive a constant value per quality-adjusted life year (QALY) from the VSL. This constant value per QALY may be applied to the change in QALYs associated with nonfatal risk reductions to estimate the value per statistical case, and may also be used in sensitivity analysis when valuing mortality risk reductions if the regulation largely affects the very young or the very old.</t>
    </r>
  </si>
  <si>
    <r>
      <t xml:space="preserve">Including this introduction, the workbook includes 10 worksheets. The tabs for the worksheets that provide instructions are </t>
    </r>
    <r>
      <rPr>
        <b/>
        <sz val="11"/>
        <color theme="5" tint="-0.249977111117893"/>
        <rFont val="Calibri"/>
        <family val="2"/>
        <scheme val="minor"/>
      </rPr>
      <t>orange</t>
    </r>
    <r>
      <rPr>
        <sz val="11"/>
        <color theme="1"/>
        <rFont val="Calibri"/>
        <family val="2"/>
        <scheme val="minor"/>
      </rPr>
      <t xml:space="preserve">, the tabs for the worksheets that perform calculations are </t>
    </r>
    <r>
      <rPr>
        <b/>
        <sz val="11"/>
        <color theme="9" tint="-0.249977111117893"/>
        <rFont val="Calibri"/>
        <family val="2"/>
        <scheme val="minor"/>
      </rPr>
      <t>green</t>
    </r>
    <r>
      <rPr>
        <sz val="11"/>
        <color theme="1"/>
        <rFont val="Calibri"/>
        <family val="2"/>
        <scheme val="minor"/>
      </rPr>
      <t xml:space="preserve">, and the tabs for the worksheets that provide input data are </t>
    </r>
    <r>
      <rPr>
        <b/>
        <sz val="11"/>
        <color theme="8" tint="-0.249977111117893"/>
        <rFont val="Calibri"/>
        <family val="2"/>
        <scheme val="minor"/>
      </rPr>
      <t>blue</t>
    </r>
    <r>
      <rPr>
        <sz val="11"/>
        <color theme="1"/>
        <rFont val="Calibri"/>
        <family val="2"/>
        <scheme val="minor"/>
      </rPr>
      <t>. They include:</t>
    </r>
  </si>
  <si>
    <t>Applying these estimates in HHS regulatory impact analyses requires updating them for inflation and for changes in real income. The inflation adjustment reflects economy-wide changes in prices (see Guidelines Chapter 5 for more discussion). The adjustment for changes in real income reflects the resources individuals have available to spend on risk reductions and other goods and services.</t>
  </si>
  <si>
    <t>Once VSL estimates are calculated for the appropriate year, a constant value per QALY can be derived. That constant value per QALY can then be used in that year to estimate the value of morbidity risk reductions and also used for sensitivity analysis when mortality risk reductions largely affect the very young or the very old.</t>
  </si>
  <si>
    <r>
      <t xml:space="preserve">See </t>
    </r>
    <r>
      <rPr>
        <i/>
        <sz val="9"/>
        <color theme="1"/>
        <rFont val="Calibri"/>
        <family val="2"/>
      </rPr>
      <t>Guidelines</t>
    </r>
    <r>
      <rPr>
        <sz val="9"/>
        <color theme="1"/>
        <rFont val="Calibri"/>
        <family val="2"/>
      </rPr>
      <t xml:space="preserve"> Chapter 5 for derivation</t>
    </r>
  </si>
  <si>
    <r>
      <t xml:space="preserve">From </t>
    </r>
    <r>
      <rPr>
        <b/>
        <sz val="9"/>
        <color rgb="FF2F75B5"/>
        <rFont val="Calibri"/>
        <family val="2"/>
      </rPr>
      <t>Inflation (CPI-U)</t>
    </r>
  </si>
  <si>
    <r>
      <t xml:space="preserve">From </t>
    </r>
    <r>
      <rPr>
        <b/>
        <sz val="9"/>
        <color rgb="FF2F75B5"/>
        <rFont val="Calibri"/>
        <family val="2"/>
      </rPr>
      <t>Historical earnings (CPS)</t>
    </r>
  </si>
  <si>
    <r>
      <t>From</t>
    </r>
    <r>
      <rPr>
        <b/>
        <sz val="9"/>
        <color theme="8" tint="-0.249977111117893"/>
        <rFont val="Calibri"/>
        <family val="2"/>
      </rPr>
      <t xml:space="preserve"> Future earnings (CBO)</t>
    </r>
  </si>
  <si>
    <r>
      <t xml:space="preserve">From Robinson and Hammitt (2016); see HHS </t>
    </r>
    <r>
      <rPr>
        <i/>
        <sz val="10"/>
        <color theme="1"/>
        <rFont val="Calibri"/>
        <family val="2"/>
        <scheme val="minor"/>
      </rPr>
      <t>Guidelines</t>
    </r>
    <r>
      <rPr>
        <sz val="10"/>
        <color theme="1"/>
        <rFont val="Calibri"/>
        <family val="2"/>
        <scheme val="minor"/>
      </rPr>
      <t xml:space="preserve"> Chapter 3.</t>
    </r>
  </si>
  <si>
    <r>
      <t xml:space="preserve">See HHS </t>
    </r>
    <r>
      <rPr>
        <i/>
        <sz val="9"/>
        <color theme="1"/>
        <rFont val="Calibri"/>
        <family val="2"/>
      </rPr>
      <t>Guidelines</t>
    </r>
    <r>
      <rPr>
        <sz val="9"/>
        <color theme="1"/>
        <rFont val="Calibri"/>
        <family val="2"/>
      </rPr>
      <t xml:space="preserve"> Chapter 3</t>
    </r>
  </si>
  <si>
    <r>
      <t xml:space="preserve">These data are used in the </t>
    </r>
    <r>
      <rPr>
        <b/>
        <sz val="11"/>
        <color rgb="FF548235"/>
        <rFont val="Calibri"/>
        <family val="2"/>
        <scheme val="minor"/>
      </rPr>
      <t>vQALY derivation</t>
    </r>
    <r>
      <rPr>
        <sz val="11"/>
        <color theme="1"/>
        <rFont val="Calibri"/>
        <family val="2"/>
        <scheme val="minor"/>
      </rPr>
      <t xml:space="preserve"> worksheet, and will need to be updated only if HHS decides to use a different source for population-average HRQL estimates by year of age. If the new source addresses the same age groups, this table can simply be replaced with the new data, taking care to ensure that the values in the yellow cells (column D) line up appropriately with the age ranges in column A.  If different age groups are used, then the cell references in the </t>
    </r>
    <r>
      <rPr>
        <b/>
        <sz val="11"/>
        <color rgb="FF548235"/>
        <rFont val="Calibri"/>
        <family val="2"/>
        <scheme val="minor"/>
      </rPr>
      <t>vQALY derivation</t>
    </r>
    <r>
      <rPr>
        <sz val="11"/>
        <color theme="1"/>
        <rFont val="Calibri"/>
        <family val="2"/>
        <scheme val="minor"/>
      </rPr>
      <t xml:space="preserve"> worksheet will also need to be adjusted.</t>
    </r>
  </si>
  <si>
    <r>
      <t xml:space="preserve">1. </t>
    </r>
    <r>
      <rPr>
        <b/>
        <sz val="11"/>
        <color theme="5" tint="-0.249977111117893"/>
        <rFont val="Calibri"/>
        <family val="2"/>
        <scheme val="minor"/>
      </rPr>
      <t>Introduction</t>
    </r>
    <r>
      <rPr>
        <sz val="11"/>
        <color theme="1"/>
        <rFont val="Calibri"/>
        <family val="2"/>
        <scheme val="minor"/>
      </rPr>
      <t xml:space="preserve">: provides background information and references.
2. </t>
    </r>
    <r>
      <rPr>
        <b/>
        <sz val="11"/>
        <color theme="5" tint="-0.249977111117893"/>
        <rFont val="Calibri"/>
        <family val="2"/>
        <scheme val="minor"/>
      </rPr>
      <t>Instructions and steps</t>
    </r>
    <r>
      <rPr>
        <sz val="11"/>
        <color theme="1"/>
        <rFont val="Calibri"/>
        <family val="2"/>
        <scheme val="minor"/>
      </rPr>
      <t xml:space="preserve">: describes the calculations and equations.
3. </t>
    </r>
    <r>
      <rPr>
        <b/>
        <sz val="11"/>
        <color theme="9" tint="-0.249977111117893"/>
        <rFont val="Calibri"/>
        <family val="2"/>
        <scheme val="minor"/>
      </rPr>
      <t>VSL annual update</t>
    </r>
    <r>
      <rPr>
        <sz val="11"/>
        <color theme="1"/>
        <rFont val="Calibri"/>
        <family val="2"/>
        <scheme val="minor"/>
      </rPr>
      <t xml:space="preserve">: calculates the VSL for the most recent dollar year and adjusts for real income growth in future years.
4. </t>
    </r>
    <r>
      <rPr>
        <b/>
        <sz val="11"/>
        <color theme="9" tint="-0.249977111117893"/>
        <rFont val="Calibri"/>
        <family val="2"/>
        <scheme val="minor"/>
      </rPr>
      <t>vQALY derivation</t>
    </r>
    <r>
      <rPr>
        <sz val="11"/>
        <color theme="1"/>
        <rFont val="Calibri"/>
        <family val="2"/>
        <scheme val="minor"/>
      </rPr>
      <t xml:space="preserve">: derives the constant value per QALY for the most recent dollar year.
5. </t>
    </r>
    <r>
      <rPr>
        <b/>
        <sz val="11"/>
        <color theme="9" tint="-0.249977111117893"/>
        <rFont val="Calibri"/>
        <family val="2"/>
        <scheme val="minor"/>
      </rPr>
      <t>vQALY future years</t>
    </r>
    <r>
      <rPr>
        <sz val="11"/>
        <color theme="1"/>
        <rFont val="Calibri"/>
        <family val="2"/>
        <scheme val="minor"/>
      </rPr>
      <t xml:space="preserve">: estimates the value per QALY for future years.
6. </t>
    </r>
    <r>
      <rPr>
        <b/>
        <sz val="11"/>
        <color theme="8" tint="-0.249977111117893"/>
        <rFont val="Calibri"/>
        <family val="2"/>
        <scheme val="minor"/>
      </rPr>
      <t>Inflation (CPI-U)</t>
    </r>
    <r>
      <rPr>
        <sz val="11"/>
        <color theme="1"/>
        <rFont val="Calibri"/>
        <family val="2"/>
        <scheme val="minor"/>
      </rPr>
      <t xml:space="preserve">: provides input data on past inflation from the Consumer Price Index.
7. </t>
    </r>
    <r>
      <rPr>
        <b/>
        <sz val="11"/>
        <color theme="8" tint="-0.249977111117893"/>
        <rFont val="Calibri"/>
        <family val="2"/>
        <scheme val="minor"/>
      </rPr>
      <t>Historical earnings (CPS)</t>
    </r>
    <r>
      <rPr>
        <sz val="11"/>
        <color theme="1"/>
        <rFont val="Calibri"/>
        <family val="2"/>
        <scheme val="minor"/>
      </rPr>
      <t xml:space="preserve">: provides input data on past real earnings from the Current Population Survey.
8. </t>
    </r>
    <r>
      <rPr>
        <b/>
        <sz val="11"/>
        <color theme="8" tint="-0.249977111117893"/>
        <rFont val="Calibri"/>
        <family val="2"/>
        <scheme val="minor"/>
      </rPr>
      <t>Future earnings (CBO)</t>
    </r>
    <r>
      <rPr>
        <sz val="11"/>
        <color theme="1"/>
        <rFont val="Calibri"/>
        <family val="2"/>
        <scheme val="minor"/>
      </rPr>
      <t xml:space="preserve">: provides input data on forecast future earnings from the Congressional Budget Office.
9. </t>
    </r>
    <r>
      <rPr>
        <b/>
        <sz val="11"/>
        <color theme="8" tint="-0.249977111117893"/>
        <rFont val="Calibri"/>
        <family val="2"/>
        <scheme val="minor"/>
      </rPr>
      <t>Life table (CDC)</t>
    </r>
    <r>
      <rPr>
        <sz val="11"/>
        <color theme="1"/>
        <rFont val="Calibri"/>
        <family val="2"/>
        <scheme val="minor"/>
      </rPr>
      <t xml:space="preserve">: provides input data on survival by year of age from the Centers for Disease Control and Prevention. 
10. </t>
    </r>
    <r>
      <rPr>
        <b/>
        <sz val="11"/>
        <color theme="8" tint="-0.249977111117893"/>
        <rFont val="Calibri"/>
        <family val="2"/>
        <scheme val="minor"/>
      </rPr>
      <t>HRQL (Hanmer et al.</t>
    </r>
    <r>
      <rPr>
        <sz val="11"/>
        <color theme="1"/>
        <rFont val="Calibri"/>
        <family val="2"/>
        <scheme val="minor"/>
      </rPr>
      <t>): provides input data on health-related quality of life by year of age from Hanmer et al. (2006).</t>
    </r>
  </si>
  <si>
    <r>
      <t xml:space="preserve">These data are used in the </t>
    </r>
    <r>
      <rPr>
        <b/>
        <sz val="11"/>
        <color rgb="FF548235"/>
        <rFont val="Calibri"/>
        <family val="2"/>
        <scheme val="minor"/>
      </rPr>
      <t>vQALY derivation</t>
    </r>
    <r>
      <rPr>
        <sz val="11"/>
        <color theme="1"/>
        <rFont val="Calibri"/>
        <family val="2"/>
        <scheme val="minor"/>
      </rPr>
      <t xml:space="preserve"> worksheet. CDC generally updates these life tables annually, using the same format from year-to-year. To update these data, download the most recent version from https://www.cdc.gov/nchs/products/life_tables.htm. Replace the version that appears here, taking care to ensure that the age ranges (in column A) and estimates of the "Number surviving to age x" (column C) appear in the same cells.</t>
    </r>
  </si>
  <si>
    <t>2000 to 2021</t>
  </si>
  <si>
    <t>Inflation adjustment (2013 dollars to 2020 dollars)</t>
  </si>
  <si>
    <t>Source: Arias, E. and J. Xu. 2020. “United States Life Tables, 2018.” National Vital Statistics Reports. 69(12). https://www.cdc.gov/nchs/data/nvsr/nvsr69/nvsr69-12-508.pdf</t>
  </si>
  <si>
    <t>Table 1. Life table for the total population: United States, 2018</t>
  </si>
  <si>
    <t>Updated VSL estimates, 2020 (2020 dollars), unrounded</t>
  </si>
  <si>
    <t>Updated VSL estimates, 2020 (2020 dollars), rounded</t>
  </si>
  <si>
    <t>Updated VSL estimates, future years (2020 dollars), unrounded</t>
  </si>
  <si>
    <t>Updated VSL estimates, future years (2020 dollars), rounded</t>
  </si>
  <si>
    <t>Historical change in real income (2013 to 2020 income levels)</t>
  </si>
  <si>
    <t>Normalized Real Earnings per Worker 
(relative to 2020)</t>
  </si>
  <si>
    <t>Updated value per QALY  estimates, 2020 (2020 dollars), unrounded</t>
  </si>
  <si>
    <t>Updated value per QALY  estimates, 2020 (2020 dollars), rounded</t>
  </si>
  <si>
    <t>Updated value per QALY estimates, future years (2020 dollars), unrounded</t>
  </si>
  <si>
    <t>Updated value per QALY estimates, future years (2020 dollars), rounded</t>
  </si>
  <si>
    <r>
      <t xml:space="preserve">These data are used in the </t>
    </r>
    <r>
      <rPr>
        <b/>
        <sz val="11"/>
        <color rgb="FF548235"/>
        <rFont val="Calibri"/>
        <family val="2"/>
        <scheme val="minor"/>
      </rPr>
      <t>VSL annual update</t>
    </r>
    <r>
      <rPr>
        <sz val="11"/>
        <color indexed="8"/>
        <rFont val="Calibri"/>
        <family val="2"/>
        <scheme val="minor"/>
      </rPr>
      <t xml:space="preserve"> worksheet, cell E16. To update the inflation data, go to https://www.bls.gov/cpi/data.htm and use the “one screen data search” option for "All Urban Consumers (Current Series)". Select the same data series as indicated below in rows 10 through 14, but adjust the years covered to include the dollar year to be used in your analysis (rather than 2020 as in this version). To minimize the need to change the cell references in the</t>
    </r>
    <r>
      <rPr>
        <b/>
        <sz val="11"/>
        <color rgb="FF548235"/>
        <rFont val="Calibri"/>
        <family val="2"/>
        <scheme val="minor"/>
      </rPr>
      <t xml:space="preserve"> VSL annual update</t>
    </r>
    <r>
      <rPr>
        <sz val="11"/>
        <color indexed="8"/>
        <rFont val="Calibri"/>
        <family val="2"/>
        <scheme val="minor"/>
      </rPr>
      <t xml:space="preserve"> worksheet, make sure the annual CPI value for 2013 appears in cell N31 (marked in yellow on this worksheet). In the </t>
    </r>
    <r>
      <rPr>
        <b/>
        <sz val="11"/>
        <color rgb="FF548235"/>
        <rFont val="Calibri"/>
        <family val="2"/>
        <scheme val="minor"/>
      </rPr>
      <t>VSL annual update</t>
    </r>
    <r>
      <rPr>
        <sz val="11"/>
        <color indexed="8"/>
        <rFont val="Calibri"/>
        <family val="2"/>
        <scheme val="minor"/>
      </rPr>
      <t xml:space="preserve"> spreadsheet, then change the reference in cell E16 (which currently references cell N38 in this worksheet) to the cell that includes the CPI index value for the appropriate dollar year. </t>
    </r>
  </si>
  <si>
    <r>
      <t xml:space="preserve">These data are used in the </t>
    </r>
    <r>
      <rPr>
        <b/>
        <sz val="11"/>
        <color rgb="FF548235"/>
        <rFont val="Calibri"/>
        <family val="2"/>
        <scheme val="minor"/>
      </rPr>
      <t>VSL annual update</t>
    </r>
    <r>
      <rPr>
        <sz val="11"/>
        <color indexed="8"/>
        <rFont val="Calibri"/>
        <family val="2"/>
        <scheme val="minor"/>
      </rPr>
      <t xml:space="preserve"> worksheet, cell E17. To update the earnings data, go to https://www.bls.gov/cps/cpswktabs.htm and select the same data series as indicated below in rows 10 through 23, but adjust the years covered to include the dollar year to be used in your analysis. To minimize the need to change the cell references in the</t>
    </r>
    <r>
      <rPr>
        <b/>
        <sz val="11"/>
        <color rgb="FF548235"/>
        <rFont val="Calibri"/>
        <family val="2"/>
        <scheme val="minor"/>
      </rPr>
      <t xml:space="preserve"> VSL annual update</t>
    </r>
    <r>
      <rPr>
        <sz val="11"/>
        <color indexed="8"/>
        <rFont val="Calibri"/>
        <family val="2"/>
        <scheme val="minor"/>
      </rPr>
      <t xml:space="preserve"> worksheet, make sure the annual weekly earnings value for 2013 appears in cell F30 (marked in yellow in this worksheet)). In the </t>
    </r>
    <r>
      <rPr>
        <b/>
        <sz val="11"/>
        <color rgb="FF548235"/>
        <rFont val="Calibri"/>
        <family val="2"/>
        <scheme val="minor"/>
      </rPr>
      <t>VSL annual update</t>
    </r>
    <r>
      <rPr>
        <sz val="11"/>
        <color indexed="8"/>
        <rFont val="Calibri"/>
        <family val="2"/>
        <scheme val="minor"/>
      </rPr>
      <t xml:space="preserve"> spreadsheet, then change the reference in cell E17 (which currently references cell F37 in this worksheet) to the cell that includes the weekly earnings value for the appropriate dollar year. </t>
    </r>
  </si>
  <si>
    <r>
      <t xml:space="preserve">As noted in the </t>
    </r>
    <r>
      <rPr>
        <i/>
        <sz val="11"/>
        <color theme="1"/>
        <rFont val="Calibri"/>
        <family val="2"/>
        <scheme val="minor"/>
      </rPr>
      <t>Guidelines</t>
    </r>
    <r>
      <rPr>
        <sz val="11"/>
        <color theme="1"/>
        <rFont val="Calibri"/>
        <family val="2"/>
        <scheme val="minor"/>
      </rPr>
      <t xml:space="preserve">, both the VSL and the value per QALY estimates must be updated annually to reflect the effects of inflation and changes in real income. This workbook provides the data and calculations needed for this update. It currently includes estimates in 2020 dollars for the years 2020 through 2049 as well as instructions for future updates. It is accompanied by an appendix to the </t>
    </r>
    <r>
      <rPr>
        <i/>
        <sz val="11"/>
        <color theme="1"/>
        <rFont val="Calibri"/>
        <family val="2"/>
        <scheme val="minor"/>
      </rPr>
      <t>Guidelines</t>
    </r>
    <r>
      <rPr>
        <sz val="11"/>
        <color theme="1"/>
        <rFont val="Calibri"/>
        <family val="2"/>
        <scheme val="minor"/>
      </rPr>
      <t>, “Updating Value per Statistical Life (VSL) Estimates for Inflation and Changes in Real Income,” which provides more information on these adjustments and illustrates the application of the resulting values.</t>
    </r>
  </si>
  <si>
    <t xml:space="preserve">To avoid the need to estimate future inflation, Chapter 5 of the Guidelines indicates that the same dollar year should be used throughout the analysis. This means the VSL estimates should be updated to the appropriate dollar year (2020 in this example) then not adjusted for subsequent inflation. The estimates should be adjusted for predicted changes in real income, however. </t>
  </si>
  <si>
    <t>We describe these calculations in more detail in the worksheets that follow. First, we update the VSL for inflation and changes in real income in the “VSL annual update” worksheet. Second, we derive a constant value per QALY from the VSL in the “vQALY derivation” worksheet. Third, we project the effects of changes in real income on the value per QALY in the ”vQALY future years” worksheet. The current version of this workbook uses 2020 as the dollar year and provides estimates through 2049, recognizing that most analyses will consider shorter time frames. We also include information on how to update the worksheets for future years.</t>
  </si>
  <si>
    <r>
      <t xml:space="preserve">This worksheet begins with the </t>
    </r>
    <r>
      <rPr>
        <b/>
        <sz val="11"/>
        <color theme="8" tint="-0.249977111117893"/>
        <rFont val="Calibri"/>
        <family val="2"/>
        <scheme val="minor"/>
      </rPr>
      <t>underlying VSL estimates</t>
    </r>
    <r>
      <rPr>
        <sz val="11"/>
        <color theme="1"/>
        <rFont val="Calibri"/>
        <family val="2"/>
        <scheme val="minor"/>
      </rPr>
      <t xml:space="preserve">, in 2013 dollars at 2013 income levels (based on Robinson and Hammitt 2016), updates them to 2020 dollars for </t>
    </r>
    <r>
      <rPr>
        <b/>
        <sz val="11"/>
        <color rgb="FF2F75B5"/>
        <rFont val="Calibri"/>
        <family val="2"/>
        <scheme val="minor"/>
      </rPr>
      <t>past inflation and changes in real income</t>
    </r>
    <r>
      <rPr>
        <sz val="11"/>
        <color theme="1"/>
        <rFont val="Calibri"/>
        <family val="2"/>
        <scheme val="minor"/>
      </rPr>
      <t xml:space="preserve">, then further updates them for </t>
    </r>
    <r>
      <rPr>
        <b/>
        <sz val="11"/>
        <color theme="8" tint="-0.249977111117893"/>
        <rFont val="Calibri"/>
        <family val="2"/>
        <scheme val="minor"/>
      </rPr>
      <t>future changes in real income</t>
    </r>
    <r>
      <rPr>
        <sz val="11"/>
        <color theme="1"/>
        <rFont val="Calibri"/>
        <family val="2"/>
        <scheme val="minor"/>
      </rPr>
      <t xml:space="preserve">. The </t>
    </r>
    <r>
      <rPr>
        <b/>
        <sz val="11"/>
        <color rgb="FF2F75B5"/>
        <rFont val="Calibri"/>
        <family val="2"/>
        <scheme val="minor"/>
      </rPr>
      <t>VSL income elasticity</t>
    </r>
    <r>
      <rPr>
        <sz val="11"/>
        <color theme="1"/>
        <rFont val="Calibri"/>
        <family val="2"/>
        <scheme val="minor"/>
      </rPr>
      <t xml:space="preserve"> is taken from HHS </t>
    </r>
    <r>
      <rPr>
        <i/>
        <sz val="11"/>
        <color theme="1"/>
        <rFont val="Calibri"/>
        <family val="2"/>
        <scheme val="minor"/>
      </rPr>
      <t>Guidelines</t>
    </r>
    <r>
      <rPr>
        <sz val="11"/>
        <color theme="1"/>
        <rFont val="Calibri"/>
        <family val="2"/>
        <scheme val="minor"/>
      </rPr>
      <t xml:space="preserve"> Chapter 3. The worksheet provides results </t>
    </r>
    <r>
      <rPr>
        <b/>
        <sz val="11"/>
        <color theme="9" tint="-0.249977111117893"/>
        <rFont val="Calibri"/>
        <family val="2"/>
        <scheme val="minor"/>
      </rPr>
      <t>unrounded</t>
    </r>
    <r>
      <rPr>
        <sz val="11"/>
        <color theme="1"/>
        <rFont val="Calibri"/>
        <family val="2"/>
        <scheme val="minor"/>
      </rPr>
      <t xml:space="preserve"> and </t>
    </r>
    <r>
      <rPr>
        <b/>
        <sz val="11"/>
        <color theme="9" tint="-0.249977111117893"/>
        <rFont val="Calibri"/>
        <family val="2"/>
        <scheme val="minor"/>
      </rPr>
      <t>rounded</t>
    </r>
    <r>
      <rPr>
        <sz val="11"/>
        <color theme="1"/>
        <rFont val="Calibri"/>
        <family val="2"/>
        <scheme val="minor"/>
      </rPr>
      <t xml:space="preserve"> for ease of presentation. The equations are provided in </t>
    </r>
    <r>
      <rPr>
        <b/>
        <sz val="11"/>
        <color theme="9" tint="-0.249977111117893"/>
        <rFont val="Calibri"/>
        <family val="2"/>
        <scheme val="minor"/>
      </rPr>
      <t>Figures 1 and 2</t>
    </r>
    <r>
      <rPr>
        <sz val="11"/>
        <color theme="1"/>
        <rFont val="Calibri"/>
        <family val="2"/>
        <scheme val="minor"/>
      </rPr>
      <t xml:space="preserve">, which appear at the side of the tables and are discussed in more detail in Appendix D to the HHS </t>
    </r>
    <r>
      <rPr>
        <i/>
        <sz val="11"/>
        <color theme="1"/>
        <rFont val="Calibri"/>
        <family val="2"/>
        <scheme val="minor"/>
      </rPr>
      <t>Guidelines</t>
    </r>
    <r>
      <rPr>
        <sz val="11"/>
        <color theme="1"/>
        <rFont val="Calibri"/>
        <family val="2"/>
        <scheme val="minor"/>
      </rPr>
      <t xml:space="preserve">. The input data used to calculate the inflation and income adjustments are provided in the worksheets with </t>
    </r>
    <r>
      <rPr>
        <b/>
        <sz val="11"/>
        <color theme="8" tint="-0.249977111117893"/>
        <rFont val="Calibri"/>
        <family val="2"/>
        <scheme val="minor"/>
      </rPr>
      <t>blue</t>
    </r>
    <r>
      <rPr>
        <sz val="11"/>
        <color theme="1"/>
        <rFont val="Calibri"/>
        <family val="2"/>
        <scheme val="minor"/>
      </rPr>
      <t xml:space="preserve"> tabs, which include information on how to update these data.</t>
    </r>
  </si>
  <si>
    <t>VSL estimates, 2020 dollars and income levels</t>
  </si>
  <si>
    <r>
      <t>This worksheet calculates a constant value per QALY in 2020 dollars at 2020 income levels. This value is derived from the VSL estimates for the same year from the "</t>
    </r>
    <r>
      <rPr>
        <b/>
        <sz val="11"/>
        <color theme="9" tint="-0.249977111117893"/>
        <rFont val="Calibri"/>
        <family val="2"/>
        <scheme val="minor"/>
      </rPr>
      <t>VSL Annual Update</t>
    </r>
    <r>
      <rPr>
        <sz val="11"/>
        <color theme="1"/>
        <rFont val="Calibri"/>
        <family val="2"/>
        <scheme val="minor"/>
      </rPr>
      <t xml:space="preserve">" worksheet. Based on data reported in the studies used to develop the VSL estimates, these calculations assume that the average individual studied is 40 years of age. Estimating expected QALYs requires combining data on </t>
    </r>
    <r>
      <rPr>
        <b/>
        <sz val="11"/>
        <color theme="8" tint="-0.249977111117893"/>
        <rFont val="Calibri"/>
        <family val="2"/>
        <scheme val="minor"/>
      </rPr>
      <t>conditional survival rates</t>
    </r>
    <r>
      <rPr>
        <sz val="11"/>
        <color theme="1"/>
        <rFont val="Calibri"/>
        <family val="2"/>
        <scheme val="minor"/>
      </rPr>
      <t xml:space="preserve"> for each subsequent year of age with data on </t>
    </r>
    <r>
      <rPr>
        <b/>
        <sz val="11"/>
        <color theme="8" tint="-0.249977111117893"/>
        <rFont val="Calibri"/>
        <family val="2"/>
        <scheme val="minor"/>
      </rPr>
      <t>health-related quality of life</t>
    </r>
    <r>
      <rPr>
        <sz val="11"/>
        <color theme="1"/>
        <rFont val="Calibri"/>
        <family val="2"/>
        <scheme val="minor"/>
      </rPr>
      <t xml:space="preserve"> at each age. Expected QALYs are then discounted to their present value using the same discount rates as applied elsewhere in the analysis. The worksheet provides results </t>
    </r>
    <r>
      <rPr>
        <b/>
        <sz val="11"/>
        <color theme="9" tint="-0.249977111117893"/>
        <rFont val="Calibri"/>
        <family val="2"/>
        <scheme val="minor"/>
      </rPr>
      <t>unrounded</t>
    </r>
    <r>
      <rPr>
        <sz val="11"/>
        <color theme="1"/>
        <rFont val="Calibri"/>
        <family val="2"/>
        <scheme val="minor"/>
      </rPr>
      <t xml:space="preserve"> and </t>
    </r>
    <r>
      <rPr>
        <b/>
        <sz val="11"/>
        <color theme="9" tint="-0.249977111117893"/>
        <rFont val="Calibri"/>
        <family val="2"/>
        <scheme val="minor"/>
      </rPr>
      <t>rounded</t>
    </r>
    <r>
      <rPr>
        <sz val="11"/>
        <color theme="1"/>
        <rFont val="Calibri"/>
        <family val="2"/>
        <scheme val="minor"/>
      </rPr>
      <t xml:space="preserve"> for ease of presentation. The equation is  provided in </t>
    </r>
    <r>
      <rPr>
        <b/>
        <sz val="11"/>
        <color theme="9" tint="-0.249977111117893"/>
        <rFont val="Calibri"/>
        <family val="2"/>
        <scheme val="minor"/>
      </rPr>
      <t>Figures 3</t>
    </r>
    <r>
      <rPr>
        <sz val="11"/>
        <color theme="1"/>
        <rFont val="Calibri"/>
        <family val="2"/>
        <scheme val="minor"/>
      </rPr>
      <t xml:space="preserve">, which appears at the side of the tables and is discussed in more detail in Appendix D of the HHS </t>
    </r>
    <r>
      <rPr>
        <i/>
        <sz val="11"/>
        <color theme="1"/>
        <rFont val="Calibri"/>
        <family val="2"/>
        <scheme val="minor"/>
      </rPr>
      <t>Guidelines</t>
    </r>
    <r>
      <rPr>
        <sz val="11"/>
        <color theme="1"/>
        <rFont val="Calibri"/>
        <family val="2"/>
        <scheme val="minor"/>
      </rPr>
      <t xml:space="preserve">. The data used to calculate expected future QALYs are provided in the worksheets with </t>
    </r>
    <r>
      <rPr>
        <b/>
        <sz val="11"/>
        <color theme="8" tint="-0.249977111117893"/>
        <rFont val="Calibri"/>
        <family val="2"/>
        <scheme val="minor"/>
      </rPr>
      <t>blue</t>
    </r>
    <r>
      <rPr>
        <sz val="11"/>
        <color theme="1"/>
        <rFont val="Calibri"/>
        <family val="2"/>
        <scheme val="minor"/>
      </rPr>
      <t xml:space="preserve"> tabs, which also describe on how to update these data.</t>
    </r>
  </si>
  <si>
    <r>
      <t xml:space="preserve">This worksheet updates the constant value per QALY for future changes in real income. The equation is provided in Figure 4 which appears beside this text and is discussed in more detail in Appendix D to the HHS </t>
    </r>
    <r>
      <rPr>
        <i/>
        <sz val="11"/>
        <color theme="1"/>
        <rFont val="Calibri"/>
        <family val="2"/>
        <scheme val="minor"/>
      </rPr>
      <t>Guidelines</t>
    </r>
    <r>
      <rPr>
        <sz val="11"/>
        <color theme="1"/>
        <rFont val="Calibri"/>
        <family val="2"/>
        <scheme val="minor"/>
      </rPr>
      <t>. However, the calculations in this worksheet follow a simpler approach. The value per QALY increases at the same rate as the VSL (see "</t>
    </r>
    <r>
      <rPr>
        <b/>
        <sz val="11"/>
        <color theme="9" tint="-0.249977111117893"/>
        <rFont val="Calibri"/>
        <family val="2"/>
        <scheme val="minor"/>
      </rPr>
      <t>VSL Annual Update</t>
    </r>
    <r>
      <rPr>
        <sz val="11"/>
        <color theme="1"/>
        <rFont val="Calibri"/>
        <family val="2"/>
        <scheme val="minor"/>
      </rPr>
      <t>" worksheet). Because we assume that expected future QALYs do not change (i.e., we continue to use the same</t>
    </r>
    <r>
      <rPr>
        <sz val="11"/>
        <color rgb="FF2F75B5"/>
        <rFont val="Calibri"/>
        <family val="2"/>
        <scheme val="minor"/>
      </rPr>
      <t xml:space="preserve"> </t>
    </r>
    <r>
      <rPr>
        <b/>
        <sz val="11"/>
        <color rgb="FF2F75B5"/>
        <rFont val="Calibri"/>
        <family val="2"/>
        <scheme val="minor"/>
      </rPr>
      <t>life table</t>
    </r>
    <r>
      <rPr>
        <sz val="11"/>
        <color theme="1"/>
        <rFont val="Calibri"/>
        <family val="2"/>
        <scheme val="minor"/>
      </rPr>
      <t xml:space="preserve"> and </t>
    </r>
    <r>
      <rPr>
        <b/>
        <sz val="11"/>
        <color rgb="FF2F75B5"/>
        <rFont val="Calibri"/>
        <family val="2"/>
        <scheme val="minor"/>
      </rPr>
      <t>HRQL estimates</t>
    </r>
    <r>
      <rPr>
        <sz val="11"/>
        <color theme="1"/>
        <rFont val="Calibri"/>
        <family val="2"/>
        <scheme val="minor"/>
      </rPr>
      <t xml:space="preserve"> as in deriving the constant value per QALY for 2020), its easiest to simply divide the VSL in each year (from "</t>
    </r>
    <r>
      <rPr>
        <b/>
        <sz val="11"/>
        <color theme="9" tint="-0.249977111117893"/>
        <rFont val="Calibri"/>
        <family val="2"/>
        <scheme val="minor"/>
      </rPr>
      <t>VSL Annual Update</t>
    </r>
    <r>
      <rPr>
        <sz val="11"/>
        <color theme="1"/>
        <rFont val="Calibri"/>
        <family val="2"/>
        <scheme val="minor"/>
      </rPr>
      <t>") by expected QALYs (from "</t>
    </r>
    <r>
      <rPr>
        <b/>
        <sz val="11"/>
        <color theme="9" tint="-0.249977111117893"/>
        <rFont val="Calibri"/>
        <family val="2"/>
        <scheme val="minor"/>
      </rPr>
      <t>vQALY derivation</t>
    </r>
    <r>
      <rPr>
        <sz val="11"/>
        <color theme="1"/>
        <rFont val="Calibri"/>
        <family val="2"/>
        <scheme val="minor"/>
      </rPr>
      <t xml:space="preserve">").  The results are provided </t>
    </r>
    <r>
      <rPr>
        <b/>
        <sz val="11"/>
        <color rgb="FF548235"/>
        <rFont val="Calibri"/>
        <family val="2"/>
        <scheme val="minor"/>
      </rPr>
      <t>unrounded</t>
    </r>
    <r>
      <rPr>
        <sz val="11"/>
        <color theme="1"/>
        <rFont val="Calibri"/>
        <family val="2"/>
        <scheme val="minor"/>
      </rPr>
      <t xml:space="preserve"> and </t>
    </r>
    <r>
      <rPr>
        <b/>
        <sz val="11"/>
        <color rgb="FF548235"/>
        <rFont val="Calibri"/>
        <family val="2"/>
        <scheme val="minor"/>
      </rPr>
      <t>rounded</t>
    </r>
    <r>
      <rPr>
        <sz val="11"/>
        <color theme="1"/>
        <rFont val="Calibri"/>
        <family val="2"/>
        <scheme val="minor"/>
      </rPr>
      <t xml:space="preserve"> for ease of presentation.</t>
    </r>
  </si>
  <si>
    <t>2010 to 2020</t>
  </si>
  <si>
    <t>Source: Congressional Budget Office. 2021. The 2021 Long-Term Budget Outlook. https://www.cbo.gov/publication/57038.</t>
  </si>
  <si>
    <r>
      <t xml:space="preserve">These data are used in the </t>
    </r>
    <r>
      <rPr>
        <b/>
        <sz val="11"/>
        <color rgb="FF548235"/>
        <rFont val="Calibri"/>
        <family val="2"/>
        <scheme val="minor"/>
      </rPr>
      <t>VSL annual update</t>
    </r>
    <r>
      <rPr>
        <sz val="11"/>
        <color indexed="8"/>
        <rFont val="Calibri"/>
        <family val="2"/>
        <scheme val="minor"/>
      </rPr>
      <t xml:space="preserve"> worksheet. To update these data, first go to www.cbo.gov and download the most recent long-term budget outlook report, and find the data on growth in real earnings per worker (Table A.2 in the 2021 report as replicated below). These data are usually reported each year, but the location and formatting of the relevant table may vary. Next, enter the estimated growth in real earnings per worker (marked in yellow below) into cell E18 in </t>
    </r>
    <r>
      <rPr>
        <b/>
        <sz val="11"/>
        <color rgb="FF548235"/>
        <rFont val="Calibri"/>
        <family val="2"/>
        <scheme val="minor"/>
      </rPr>
      <t>VSL annual update</t>
    </r>
    <r>
      <rPr>
        <sz val="11"/>
        <color indexed="8"/>
        <rFont val="Calibri"/>
        <family val="2"/>
        <scheme val="minor"/>
      </rPr>
      <t xml:space="preserve"> worksheet for ease of reference. Note that the calculations in the </t>
    </r>
    <r>
      <rPr>
        <b/>
        <sz val="11"/>
        <color rgb="FF548235"/>
        <rFont val="Calibri"/>
        <family val="2"/>
        <scheme val="minor"/>
      </rPr>
      <t>VSL annual update</t>
    </r>
    <r>
      <rPr>
        <sz val="11"/>
        <color indexed="8"/>
        <rFont val="Calibri"/>
        <family val="2"/>
        <scheme val="minor"/>
      </rPr>
      <t xml:space="preserve"> worksheet instead use data from column C in this worksheet, "Normalized Real Earnings per Worker." To update these data, first change the years in column A, beginning in cell A7 with the dollar year used in your analysis. Then enter the growth in real earnings per worker into the cells in column B. The normalized real earnings per worker in column C will then automatically update and be used in the calculations in rows 27-57 of the </t>
    </r>
    <r>
      <rPr>
        <b/>
        <sz val="11"/>
        <color rgb="FF548235"/>
        <rFont val="Calibri"/>
        <family val="2"/>
        <scheme val="minor"/>
      </rPr>
      <t>VSL annual update</t>
    </r>
    <r>
      <rPr>
        <sz val="11"/>
        <color indexed="8"/>
        <rFont val="Calibri"/>
        <family val="2"/>
        <scheme val="minor"/>
      </rPr>
      <t xml:space="preserve"> worksheet.</t>
    </r>
  </si>
  <si>
    <t xml:space="preserve">Each worksheet includes information on the data sources it uses, including URLs for data available online and instructions on how to update the input data. For more general information on these concepts and calculations and their application, see: 
U.S. Department of Health and Human Services. 2016. Guidelines for Regulatory Impact Analysis. https://aspe.hhs.gov/pdf-report/guidelines-regulatory-impact-analysis
U.S. Department of Health and Human Services. 2021. Guidelines for Regulatory Impact Analysis. Appendix D: Updating Value per Statistical Life (VSL) Estimates for Inflation and Changes in Real Income. </t>
  </si>
  <si>
    <t>Below, we summarize the steps involved in updating HHS' VSL estimates and deriving a constant value per QALY. The 2021 appendix to the HHS Guidelines, “Updating Value per Statistical Life (VSL) Estimates for Inflation and Changes in Real Income,” provides more detailed information.</t>
  </si>
  <si>
    <t xml:space="preserve">Values should first be adjusted for inflation and changes in real income to the dollar year used in the regulatory impact analysis, which is usually a year or more prior to the year in which the analysis was conducted. The base year used for estimating regulatory impacts and calculating present values  generally differs from this dollar year. Impacts typically do not begin to accrue until sometime in the future, after the regulation becomes effective. For example, a regulatory analysis conducted in 2021 may report values in 2020 dollars, and address impacts that begin to accrue in a base year of 2023. Guidelines Chapter 2 notes that typically regulatory analyses predict impacts over 10 to 20 years. </t>
  </si>
  <si>
    <t>Source: Bureau of Labor Statistics (BLS), Consumer Price Index, downloaded from https://www.bls.gov/cpi/data.htm using the “one screen data search” option on April 1, 2021.</t>
  </si>
  <si>
    <r>
      <t>Source: Bureau of Labor Statistics (BLS), Current Population Survey, downloaded from https://www.bls.gov/webapps/legacy/cpswktab2.htm on</t>
    </r>
    <r>
      <rPr>
        <sz val="11"/>
        <rFont val="Calibri"/>
        <family val="2"/>
        <scheme val="minor"/>
      </rPr>
      <t xml:space="preserve"> April 1, 2021</t>
    </r>
    <r>
      <rPr>
        <sz val="11"/>
        <color theme="1"/>
        <rFont val="Calibri"/>
        <family val="2"/>
        <scheme val="minor"/>
      </rPr>
      <t>.</t>
    </r>
  </si>
  <si>
    <t>This workbook was developed in September 2020 for the U.S. Department of Health and Human Services, Office of the Assistant Secretary for Planning and Evaluation (HHS/ASPE), under the leadership of Amber Jessup. It was updated in April 2021 under the leadership of Aaron Kearsley and Scott Douglas (HHS/ASPE). The workbook was created by William Raich (Industrial Economics, Incorporated), Lisa A. Robinson (Harvard T.H. Chan School of Public Health), and Jennifer R. Baxter (Industrial Economics, Incorporated). It builds on worksheets created by Lisa A. Robinson and James K. Hammitt (Harvard T.H. Chan School of Public Health) and updated by Aaron Kearsley. Additional economists from the U.S. Food and Drug Administration as well as ASPE (Trinidad Beleche, Elizabeth Buck, Emily Galloway, Elizabeth Quin, and Kevin Wood) also provided helpful advice and comments.</t>
  </si>
  <si>
    <t xml:space="preserve">Note. Value of statistical life estimates are based on HHS/ASPE guidance for regulatory imapct analysis (ASPE, 2016). An adult VSL estimate is applied to injured persons age 18-65 years. A child-specific VSL estimate is applied to injured persons age 0-17. The age 66-100 years adult VSL estimates reflects remaining life expectancy and age-group specific quality adjusted life year estiamtes as described in the HHS/ASPE guidance. </t>
  </si>
  <si>
    <t>18-65</t>
  </si>
  <si>
    <t>0-17</t>
  </si>
  <si>
    <t>High</t>
  </si>
  <si>
    <t>Central</t>
  </si>
  <si>
    <t>Low</t>
  </si>
  <si>
    <t>Value</t>
  </si>
  <si>
    <t>Helper</t>
  </si>
  <si>
    <r>
      <rPr>
        <b/>
        <sz val="12"/>
        <rFont val="Calibri"/>
        <family val="2"/>
        <scheme val="minor"/>
      </rPr>
      <t xml:space="preserve">Present (discounted) expected value of future QALY by age starting with </t>
    </r>
    <r>
      <rPr>
        <b/>
        <sz val="12"/>
        <color rgb="FF0070C0"/>
        <rFont val="Calibri"/>
        <family val="2"/>
        <scheme val="minor"/>
      </rPr>
      <t>age</t>
    </r>
    <r>
      <rPr>
        <b/>
        <sz val="12"/>
        <rFont val="Calibri"/>
        <family val="2"/>
        <scheme val="minor"/>
      </rPr>
      <t xml:space="preserve">: </t>
    </r>
    <r>
      <rPr>
        <i/>
        <sz val="12"/>
        <rFont val="Calibri"/>
        <family val="2"/>
        <scheme val="minor"/>
      </rPr>
      <t xml:space="preserve">This is a discounted expected value based on </t>
    </r>
    <r>
      <rPr>
        <i/>
        <u/>
        <sz val="12"/>
        <rFont val="Calibri"/>
        <family val="2"/>
        <scheme val="minor"/>
      </rPr>
      <t>survival probability</t>
    </r>
    <r>
      <rPr>
        <i/>
        <sz val="12"/>
        <rFont val="Calibri"/>
        <family val="2"/>
        <scheme val="minor"/>
      </rPr>
      <t xml:space="preserve"> (linked worksheet) and </t>
    </r>
    <r>
      <rPr>
        <i/>
        <u/>
        <sz val="12"/>
        <rFont val="Calibri"/>
        <family val="2"/>
        <scheme val="minor"/>
      </rPr>
      <t>HRQoL measure by age</t>
    </r>
    <r>
      <rPr>
        <i/>
        <sz val="12"/>
        <rFont val="Calibri"/>
        <family val="2"/>
        <scheme val="minor"/>
      </rPr>
      <t xml:space="preserve"> (Column H); formula bar for each cell demonstrates calculation.</t>
    </r>
  </si>
  <si>
    <t>HRQOL by age group</t>
  </si>
  <si>
    <t>Total expected QALYs by age</t>
  </si>
  <si>
    <t>Age at death</t>
  </si>
  <si>
    <t>Discount</t>
  </si>
  <si>
    <t>EQ-5D From Hamner (2006) via ASPE (2016)</t>
  </si>
  <si>
    <t>Value per ADULT QALY</t>
  </si>
  <si>
    <t>Value of statistical life estimates by age for WISQARS Cost Module</t>
  </si>
  <si>
    <t xml:space="preserve"> </t>
  </si>
  <si>
    <t xml:space="preserve">Downloaded 11/12/21 from </t>
  </si>
  <si>
    <t>https://aspe.hhs.gov/reports/updating-vsl-estimates</t>
  </si>
  <si>
    <t>"WISQARS" worksheets produced by CDC/NCIPC/DAB Economics Team</t>
  </si>
  <si>
    <t>All other content reproduced from:  Office of the Assistant Secretary for Planning and Evaluation. Guidelines for regulatory impact analysis, Appendix D: Updating Value per Statistical Life (VSL) Estimates for Inflation and Changes in Real Income Washington, DC: U.S. Department of Health and Human Services; 2021 [Available from: https://aspe.hhs.gov/reports/updating-vsl-estimates.</t>
  </si>
  <si>
    <t>Estimated VSL by adult age &gt;65 years using present expected value of remaining QALYs</t>
  </si>
  <si>
    <t>QALY value (all ages)</t>
  </si>
  <si>
    <t>CHILD VSL source: Department of Health and Human Services Administration for Children and Families. Child Care and Development Fund (CCDF) Program; 81 Fed. Reg. 67569 (September 30, 2016).  Retrieved from https://www.federalregister.gov/documents/2016/09/30/2016-22986/child-care-and-development-fund-ccdf-program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</si>
</sst>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164" formatCode="0.000"/>
    <numFmt numFmtId="165" formatCode="#0.0"/>
    <numFmt numFmtId="166" formatCode="#0.000"/>
    <numFmt numFmtId="167" formatCode="#,##0.0"/>
    <numFmt numFmtId="168" formatCode="#0"/>
    <numFmt numFmtId="169" formatCode="0.000000"/>
    <numFmt numFmtId="170" formatCode="0.0"/>
    <numFmt numFmtId="171" formatCode="#,##0.000000"/>
    <numFmt numFmtId="172" formatCode="0.0%"/>
    <numFmt numFmtId="173" formatCode="&quot;$&quot;#,##0"/>
  </numFmts>
  <fonts count="61" x14ac:knownFonts="1">
    <font>
      <sz val="11"/>
      <color theme="1"/>
      <name val="Calibri"/>
      <family val="2"/>
      <scheme val="minor"/>
    </font>
    <font>
      <sz val="10"/>
      <color theme="1"/>
      <name val="Calibri"/>
      <family val="2"/>
    </font>
    <font>
      <sz val="11"/>
      <name val="Calibri"/>
      <family val="2"/>
    </font>
    <font>
      <sz val="11"/>
      <color indexed="8"/>
      <name val="Calibri"/>
      <family val="2"/>
      <scheme val="minor"/>
    </font>
    <font>
      <sz val="11"/>
      <name val="Calibri"/>
      <family val="2"/>
      <scheme val="minor"/>
    </font>
    <font>
      <b/>
      <u/>
      <sz val="11"/>
      <name val="Calibri"/>
      <family val="2"/>
      <scheme val="minor"/>
    </font>
    <font>
      <sz val="10"/>
      <name val="Arial"/>
      <family val="2"/>
    </font>
    <font>
      <b/>
      <sz val="9"/>
      <color theme="0"/>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2"/>
      <color indexed="8"/>
      <name val="Calibri"/>
      <family val="2"/>
      <scheme val="minor"/>
    </font>
    <font>
      <b/>
      <sz val="10"/>
      <color indexed="8"/>
      <name val="Calibri"/>
      <family val="2"/>
      <scheme val="minor"/>
    </font>
    <font>
      <sz val="10"/>
      <color indexed="8"/>
      <name val="Calibri"/>
      <family val="2"/>
      <scheme val="minor"/>
    </font>
    <font>
      <sz val="10"/>
      <color rgb="FFFF0000"/>
      <name val="Calibri"/>
      <family val="2"/>
      <scheme val="minor"/>
    </font>
    <font>
      <sz val="9"/>
      <color rgb="FFFF0000"/>
      <name val="Calibri"/>
      <family val="2"/>
      <scheme val="minor"/>
    </font>
    <font>
      <sz val="10"/>
      <color rgb="FF000000"/>
      <name val="Courier New"/>
      <family val="3"/>
    </font>
    <font>
      <sz val="10"/>
      <color theme="1"/>
      <name val="Courier New"/>
      <family val="3"/>
    </font>
    <font>
      <sz val="12"/>
      <name val="Arial"/>
      <family val="2"/>
    </font>
    <font>
      <sz val="10"/>
      <name val="Courier New"/>
      <family val="3"/>
    </font>
    <font>
      <i/>
      <sz val="10"/>
      <name val="Courier New"/>
      <family val="3"/>
    </font>
    <font>
      <i/>
      <vertAlign val="subscript"/>
      <sz val="10"/>
      <name val="Courier New"/>
      <family val="3"/>
    </font>
    <font>
      <b/>
      <sz val="9"/>
      <color theme="1"/>
      <name val="Calibri"/>
      <family val="2"/>
    </font>
    <font>
      <sz val="9"/>
      <color theme="1"/>
      <name val="Calibri"/>
      <family val="2"/>
    </font>
    <font>
      <b/>
      <sz val="9"/>
      <color theme="0"/>
      <name val="Calibri"/>
      <family val="2"/>
    </font>
    <font>
      <b/>
      <sz val="11"/>
      <color theme="1"/>
      <name val="Calibri"/>
      <family val="2"/>
      <scheme val="minor"/>
    </font>
    <font>
      <i/>
      <sz val="11"/>
      <color theme="1"/>
      <name val="Calibri"/>
      <family val="2"/>
      <scheme val="minor"/>
    </font>
    <font>
      <b/>
      <sz val="12"/>
      <color theme="1"/>
      <name val="Calibri"/>
      <family val="2"/>
      <scheme val="minor"/>
    </font>
    <font>
      <b/>
      <i/>
      <sz val="12"/>
      <color theme="1"/>
      <name val="Calibri"/>
      <family val="2"/>
      <scheme val="minor"/>
    </font>
    <font>
      <b/>
      <sz val="11"/>
      <name val="Calibri"/>
      <family val="2"/>
      <scheme val="minor"/>
    </font>
    <font>
      <b/>
      <sz val="11"/>
      <color indexed="8"/>
      <name val="Calibri"/>
      <family val="2"/>
      <scheme val="minor"/>
    </font>
    <font>
      <b/>
      <u/>
      <sz val="11"/>
      <color theme="1"/>
      <name val="Calibri"/>
      <family val="2"/>
      <scheme val="minor"/>
    </font>
    <font>
      <b/>
      <sz val="11"/>
      <color theme="5" tint="-0.249977111117893"/>
      <name val="Calibri"/>
      <family val="2"/>
      <scheme val="minor"/>
    </font>
    <font>
      <b/>
      <sz val="11"/>
      <color theme="9" tint="-0.249977111117893"/>
      <name val="Calibri"/>
      <family val="2"/>
      <scheme val="minor"/>
    </font>
    <font>
      <b/>
      <sz val="11"/>
      <color theme="8" tint="-0.249977111117893"/>
      <name val="Calibri"/>
      <family val="2"/>
      <scheme val="minor"/>
    </font>
    <font>
      <b/>
      <sz val="10"/>
      <color theme="1"/>
      <name val="Calibri"/>
      <family val="2"/>
      <scheme val="minor"/>
    </font>
    <font>
      <sz val="11"/>
      <color theme="1"/>
      <name val="Calibri"/>
      <family val="2"/>
      <scheme val="minor"/>
    </font>
    <font>
      <b/>
      <sz val="10"/>
      <color theme="8" tint="-0.249977111117893"/>
      <name val="Calibri"/>
      <family val="2"/>
      <scheme val="minor"/>
    </font>
    <font>
      <b/>
      <sz val="10"/>
      <color theme="9" tint="-0.249977111117893"/>
      <name val="Calibri"/>
      <family val="2"/>
      <scheme val="minor"/>
    </font>
    <font>
      <b/>
      <sz val="9"/>
      <color theme="8" tint="-0.249977111117893"/>
      <name val="Calibri"/>
      <family val="2"/>
    </font>
    <font>
      <b/>
      <sz val="10"/>
      <color theme="8" tint="-0.249977111117893"/>
      <name val="Calibri"/>
      <family val="2"/>
    </font>
    <font>
      <b/>
      <sz val="10"/>
      <color theme="9" tint="-0.249977111117893"/>
      <name val="Calibri"/>
      <family val="2"/>
    </font>
    <font>
      <b/>
      <sz val="10"/>
      <color rgb="FF548235"/>
      <name val="Calibri"/>
      <family val="2"/>
      <scheme val="minor"/>
    </font>
    <font>
      <b/>
      <sz val="10"/>
      <color rgb="FF2F75B5"/>
      <name val="Calibri"/>
      <family val="2"/>
      <scheme val="minor"/>
    </font>
    <font>
      <sz val="11"/>
      <color rgb="FF2F75B5"/>
      <name val="Calibri"/>
      <family val="2"/>
      <scheme val="minor"/>
    </font>
    <font>
      <b/>
      <sz val="11"/>
      <color rgb="FF2F75B5"/>
      <name val="Calibri"/>
      <family val="2"/>
      <scheme val="minor"/>
    </font>
    <font>
      <i/>
      <sz val="9"/>
      <color theme="1"/>
      <name val="Calibri"/>
      <family val="2"/>
    </font>
    <font>
      <b/>
      <sz val="9"/>
      <color rgb="FF2F75B5"/>
      <name val="Calibri"/>
      <family val="2"/>
    </font>
    <font>
      <i/>
      <sz val="10"/>
      <color theme="1"/>
      <name val="Calibri"/>
      <family val="2"/>
      <scheme val="minor"/>
    </font>
    <font>
      <b/>
      <sz val="11"/>
      <color rgb="FF548235"/>
      <name val="Calibri"/>
      <family val="2"/>
      <scheme val="minor"/>
    </font>
    <font>
      <i/>
      <sz val="11"/>
      <color rgb="FFFF0000"/>
      <name val="Calibri"/>
      <family val="2"/>
      <scheme val="minor"/>
    </font>
    <font>
      <b/>
      <sz val="11"/>
      <color rgb="FFFF0000"/>
      <name val="Calibri"/>
      <family val="2"/>
      <scheme val="minor"/>
    </font>
    <font>
      <sz val="12"/>
      <name val="Calibri"/>
      <family val="2"/>
      <scheme val="minor"/>
    </font>
    <font>
      <sz val="12"/>
      <color theme="0" tint="-0.249977111117893"/>
      <name val="Calibri"/>
      <family val="2"/>
      <scheme val="minor"/>
    </font>
    <font>
      <b/>
      <sz val="12"/>
      <color rgb="FF0070C0"/>
      <name val="Calibri"/>
      <family val="2"/>
      <scheme val="minor"/>
    </font>
    <font>
      <b/>
      <sz val="12"/>
      <name val="Calibri"/>
      <family val="2"/>
      <scheme val="minor"/>
    </font>
    <font>
      <i/>
      <sz val="12"/>
      <name val="Calibri"/>
      <family val="2"/>
      <scheme val="minor"/>
    </font>
    <font>
      <i/>
      <u/>
      <sz val="12"/>
      <name val="Calibri"/>
      <family val="2"/>
      <scheme val="minor"/>
    </font>
    <font>
      <sz val="9"/>
      <color indexed="81"/>
      <name val="Tahoma"/>
      <family val="2"/>
    </font>
    <font>
      <sz val="11"/>
      <color theme="0" tint="-0.499984740745262"/>
      <name val="Calibri"/>
      <family val="2"/>
      <scheme val="minor"/>
    </font>
    <font>
      <u/>
      <sz val="11"/>
      <color theme="10"/>
      <name val="Calibri"/>
      <family val="2"/>
      <scheme val="minor"/>
    </font>
  </fonts>
  <fills count="16">
    <fill>
      <patternFill patternType="none"/>
    </fill>
    <fill>
      <patternFill patternType="gray125"/>
    </fill>
    <fill>
      <patternFill patternType="solid">
        <fgColor rgb="FFC0504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rgb="FFDAEEF3"/>
        <bgColor indexed="64"/>
      </patternFill>
    </fill>
    <fill>
      <patternFill patternType="solid">
        <fgColor rgb="FFBDD7EE"/>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top/>
      <bottom style="thick">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diagonal/>
    </border>
    <border>
      <left/>
      <right/>
      <top style="thin">
        <color indexed="64"/>
      </top>
      <bottom style="thin">
        <color indexed="64"/>
      </bottom>
      <diagonal/>
    </border>
  </borders>
  <cellStyleXfs count="11">
    <xf numFmtId="0" fontId="0" fillId="0" borderId="0"/>
    <xf numFmtId="0" fontId="1" fillId="0" borderId="0"/>
    <xf numFmtId="0" fontId="2" fillId="0" borderId="0"/>
    <xf numFmtId="44" fontId="1" fillId="0" borderId="0" applyFont="0" applyFill="0" applyBorder="0" applyAlignment="0" applyProtection="0"/>
    <xf numFmtId="0" fontId="3" fillId="0" borderId="0"/>
    <xf numFmtId="0" fontId="6" fillId="0" borderId="0"/>
    <xf numFmtId="3" fontId="18" fillId="0" borderId="0"/>
    <xf numFmtId="9" fontId="36" fillId="0" borderId="0" applyFont="0" applyFill="0" applyBorder="0" applyAlignment="0" applyProtection="0"/>
    <xf numFmtId="44" fontId="36" fillId="0" borderId="0" applyFont="0" applyFill="0" applyBorder="0" applyAlignment="0" applyProtection="0"/>
    <xf numFmtId="0" fontId="60" fillId="0" borderId="0" applyNumberFormat="0" applyFill="0" applyBorder="0" applyAlignment="0" applyProtection="0"/>
    <xf numFmtId="0" fontId="1" fillId="0" borderId="0"/>
  </cellStyleXfs>
  <cellXfs count="361">
    <xf numFmtId="0" fontId="0" fillId="0" borderId="0" xfId="0"/>
    <xf numFmtId="0" fontId="5" fillId="0" borderId="0" xfId="0" applyFont="1" applyFill="1" applyAlignment="1">
      <alignment vertical="top" wrapText="1"/>
    </xf>
    <xf numFmtId="0" fontId="4" fillId="0" borderId="1" xfId="0" applyNumberFormat="1" applyFont="1" applyFill="1" applyBorder="1" applyAlignment="1">
      <alignment horizontal="center" vertical="center" wrapText="1"/>
    </xf>
    <xf numFmtId="0" fontId="0" fillId="0" borderId="0" xfId="0" applyFont="1"/>
    <xf numFmtId="0" fontId="9" fillId="0" borderId="0" xfId="1" applyFont="1"/>
    <xf numFmtId="9" fontId="7" fillId="2" borderId="18" xfId="0" applyNumberFormat="1" applyFont="1" applyFill="1" applyBorder="1" applyAlignment="1">
      <alignment horizontal="center"/>
    </xf>
    <xf numFmtId="9" fontId="7" fillId="2" borderId="19" xfId="0" applyNumberFormat="1" applyFont="1" applyFill="1" applyBorder="1" applyAlignment="1">
      <alignment horizontal="center"/>
    </xf>
    <xf numFmtId="5" fontId="8" fillId="0" borderId="0" xfId="3" applyNumberFormat="1" applyFont="1" applyFill="1" applyBorder="1"/>
    <xf numFmtId="0" fontId="9" fillId="0" borderId="0" xfId="1" applyFont="1" applyBorder="1"/>
    <xf numFmtId="0" fontId="7" fillId="0" borderId="0" xfId="0" applyFont="1" applyFill="1" applyBorder="1" applyAlignment="1">
      <alignment horizontal="center"/>
    </xf>
    <xf numFmtId="0" fontId="10" fillId="0" borderId="0" xfId="1" applyFont="1" applyFill="1" applyBorder="1" applyAlignment="1">
      <alignment horizontal="center"/>
    </xf>
    <xf numFmtId="0" fontId="7" fillId="2" borderId="20" xfId="0" applyFont="1" applyFill="1" applyBorder="1" applyAlignment="1">
      <alignment horizontal="center"/>
    </xf>
    <xf numFmtId="0" fontId="8" fillId="0" borderId="16" xfId="1" applyFont="1" applyBorder="1" applyAlignment="1">
      <alignment horizontal="center"/>
    </xf>
    <xf numFmtId="0" fontId="8" fillId="0" borderId="11" xfId="1" applyFont="1" applyBorder="1" applyAlignment="1">
      <alignment horizontal="center"/>
    </xf>
    <xf numFmtId="0" fontId="9" fillId="0" borderId="0" xfId="1" applyFont="1" applyFill="1"/>
    <xf numFmtId="0" fontId="8" fillId="0" borderId="0" xfId="1" applyFont="1"/>
    <xf numFmtId="0" fontId="0" fillId="0" borderId="0" xfId="0" applyFont="1" applyFill="1"/>
    <xf numFmtId="0" fontId="3" fillId="0" borderId="0" xfId="4" applyFont="1"/>
    <xf numFmtId="0" fontId="3" fillId="0" borderId="0" xfId="4" applyFont="1" applyFill="1"/>
    <xf numFmtId="0" fontId="12" fillId="0" borderId="0" xfId="4" applyFont="1" applyFill="1" applyAlignment="1">
      <alignment horizontal="left" vertical="top" wrapText="1"/>
    </xf>
    <xf numFmtId="0" fontId="12" fillId="0" borderId="0" xfId="4" applyFont="1" applyFill="1" applyAlignment="1">
      <alignment horizontal="left"/>
    </xf>
    <xf numFmtId="168" fontId="13" fillId="0" borderId="0" xfId="4" applyNumberFormat="1" applyFont="1" applyFill="1" applyAlignment="1">
      <alignment horizontal="right"/>
    </xf>
    <xf numFmtId="167" fontId="0" fillId="0" borderId="1" xfId="0" applyNumberFormat="1" applyFont="1" applyBorder="1" applyAlignment="1">
      <alignment horizontal="center"/>
    </xf>
    <xf numFmtId="164" fontId="0" fillId="0" borderId="1" xfId="0" applyNumberFormat="1" applyFont="1" applyBorder="1" applyAlignment="1">
      <alignment horizontal="center"/>
    </xf>
    <xf numFmtId="165" fontId="13" fillId="0" borderId="0" xfId="4" applyNumberFormat="1" applyFont="1" applyFill="1" applyAlignment="1">
      <alignment horizontal="right"/>
    </xf>
    <xf numFmtId="166" fontId="13" fillId="0" borderId="0" xfId="4" applyNumberFormat="1" applyFont="1" applyFill="1" applyAlignment="1">
      <alignment horizontal="right"/>
    </xf>
    <xf numFmtId="164" fontId="8" fillId="0" borderId="22" xfId="3" applyNumberFormat="1" applyFont="1" applyFill="1" applyBorder="1" applyAlignment="1">
      <alignment horizontal="center"/>
    </xf>
    <xf numFmtId="3" fontId="8" fillId="0" borderId="10" xfId="1" applyNumberFormat="1" applyFont="1" applyFill="1" applyBorder="1" applyAlignment="1">
      <alignment horizontal="center"/>
    </xf>
    <xf numFmtId="3" fontId="8" fillId="0" borderId="17" xfId="1" applyNumberFormat="1" applyFont="1" applyFill="1" applyBorder="1" applyAlignment="1">
      <alignment horizontal="center"/>
    </xf>
    <xf numFmtId="0" fontId="0" fillId="0" borderId="0" xfId="0" applyFill="1" applyAlignment="1">
      <alignment vertical="top" wrapText="1"/>
    </xf>
    <xf numFmtId="0" fontId="0" fillId="0" borderId="0" xfId="0" applyFill="1"/>
    <xf numFmtId="0" fontId="17" fillId="0" borderId="4" xfId="0" applyFont="1" applyBorder="1"/>
    <xf numFmtId="169" fontId="17" fillId="0" borderId="0" xfId="0" applyNumberFormat="1" applyFont="1"/>
    <xf numFmtId="3" fontId="17" fillId="0" borderId="0" xfId="0" applyNumberFormat="1" applyFont="1"/>
    <xf numFmtId="170" fontId="17" fillId="0" borderId="3" xfId="0" applyNumberFormat="1" applyFont="1" applyBorder="1"/>
    <xf numFmtId="16" fontId="17" fillId="0" borderId="4" xfId="0" quotePrefix="1" applyNumberFormat="1" applyFont="1" applyBorder="1"/>
    <xf numFmtId="170" fontId="17" fillId="0" borderId="5" xfId="0" applyNumberFormat="1" applyFont="1" applyBorder="1"/>
    <xf numFmtId="171" fontId="0" fillId="0" borderId="0" xfId="0" applyNumberFormat="1" applyFill="1"/>
    <xf numFmtId="16" fontId="17" fillId="0" borderId="6" xfId="0" applyNumberFormat="1" applyFont="1" applyBorder="1"/>
    <xf numFmtId="169" fontId="17" fillId="0" borderId="8" xfId="0" applyNumberFormat="1" applyFont="1" applyBorder="1"/>
    <xf numFmtId="3" fontId="17" fillId="0" borderId="8" xfId="0" applyNumberFormat="1" applyFont="1" applyBorder="1"/>
    <xf numFmtId="170" fontId="17" fillId="0" borderId="7" xfId="0" applyNumberFormat="1" applyFont="1" applyBorder="1"/>
    <xf numFmtId="0" fontId="17" fillId="0" borderId="0" xfId="0" applyFont="1"/>
    <xf numFmtId="0" fontId="1" fillId="0" borderId="0" xfId="1" applyFont="1"/>
    <xf numFmtId="0" fontId="23" fillId="0" borderId="0" xfId="1" applyFont="1"/>
    <xf numFmtId="0" fontId="23" fillId="0" borderId="11" xfId="1" applyFont="1" applyBorder="1" applyAlignment="1">
      <alignment horizontal="center"/>
    </xf>
    <xf numFmtId="164" fontId="23" fillId="0" borderId="1" xfId="1" applyNumberFormat="1" applyFont="1" applyBorder="1" applyAlignment="1">
      <alignment horizontal="center"/>
    </xf>
    <xf numFmtId="0" fontId="1" fillId="0" borderId="0" xfId="1" applyFont="1" applyBorder="1"/>
    <xf numFmtId="0" fontId="23" fillId="0" borderId="0" xfId="1" applyFont="1" applyBorder="1"/>
    <xf numFmtId="0" fontId="22" fillId="0" borderId="0" xfId="1" applyFont="1" applyBorder="1"/>
    <xf numFmtId="5" fontId="23" fillId="0" borderId="0" xfId="3" applyNumberFormat="1" applyFont="1" applyFill="1" applyBorder="1"/>
    <xf numFmtId="164" fontId="23" fillId="0" borderId="12" xfId="1" applyNumberFormat="1" applyFont="1" applyBorder="1" applyAlignment="1">
      <alignment horizontal="center"/>
    </xf>
    <xf numFmtId="0" fontId="23" fillId="0" borderId="11" xfId="1" applyNumberFormat="1" applyFont="1" applyBorder="1" applyAlignment="1">
      <alignment horizontal="center"/>
    </xf>
    <xf numFmtId="0" fontId="23" fillId="0" borderId="13" xfId="1" applyFont="1" applyBorder="1" applyAlignment="1">
      <alignment horizontal="center"/>
    </xf>
    <xf numFmtId="164" fontId="23" fillId="0" borderId="14" xfId="1" applyNumberFormat="1" applyFont="1" applyBorder="1" applyAlignment="1">
      <alignment horizontal="center"/>
    </xf>
    <xf numFmtId="164" fontId="23" fillId="0" borderId="15" xfId="1" applyNumberFormat="1" applyFont="1" applyBorder="1" applyAlignment="1">
      <alignment horizontal="center"/>
    </xf>
    <xf numFmtId="0" fontId="23" fillId="0" borderId="16" xfId="1" applyFont="1" applyBorder="1" applyAlignment="1">
      <alignment horizontal="center"/>
    </xf>
    <xf numFmtId="0" fontId="24" fillId="2" borderId="20" xfId="0" applyFont="1" applyFill="1" applyBorder="1" applyAlignment="1">
      <alignment horizontal="center"/>
    </xf>
    <xf numFmtId="0" fontId="24" fillId="2" borderId="18" xfId="0" applyFont="1" applyFill="1" applyBorder="1" applyAlignment="1">
      <alignment horizontal="center" wrapText="1"/>
    </xf>
    <xf numFmtId="0" fontId="24" fillId="2" borderId="19" xfId="0" applyFont="1" applyFill="1" applyBorder="1" applyAlignment="1">
      <alignment horizontal="center" wrapText="1"/>
    </xf>
    <xf numFmtId="0" fontId="23" fillId="4" borderId="16" xfId="1" applyFont="1" applyFill="1" applyBorder="1" applyAlignment="1">
      <alignment horizontal="center"/>
    </xf>
    <xf numFmtId="3" fontId="23" fillId="4" borderId="10" xfId="1" applyNumberFormat="1" applyFont="1" applyFill="1" applyBorder="1" applyAlignment="1">
      <alignment horizontal="center" vertical="center"/>
    </xf>
    <xf numFmtId="3" fontId="23" fillId="4" borderId="17" xfId="1" applyNumberFormat="1" applyFont="1" applyFill="1" applyBorder="1" applyAlignment="1">
      <alignment horizontal="center" vertical="center"/>
    </xf>
    <xf numFmtId="0" fontId="23" fillId="4" borderId="11" xfId="1" applyFont="1" applyFill="1" applyBorder="1" applyAlignment="1">
      <alignment horizontal="center"/>
    </xf>
    <xf numFmtId="3" fontId="23" fillId="4" borderId="1" xfId="1" applyNumberFormat="1" applyFont="1" applyFill="1" applyBorder="1" applyAlignment="1">
      <alignment horizontal="center" vertical="center"/>
    </xf>
    <xf numFmtId="3" fontId="23" fillId="4" borderId="12" xfId="1" applyNumberFormat="1" applyFont="1" applyFill="1" applyBorder="1" applyAlignment="1">
      <alignment horizontal="center" vertical="center"/>
    </xf>
    <xf numFmtId="0" fontId="23" fillId="4" borderId="13" xfId="1" applyFont="1" applyFill="1" applyBorder="1" applyAlignment="1">
      <alignment horizontal="center"/>
    </xf>
    <xf numFmtId="3" fontId="23" fillId="4" borderId="14" xfId="1" applyNumberFormat="1" applyFont="1" applyFill="1" applyBorder="1" applyAlignment="1">
      <alignment horizontal="center" vertical="center"/>
    </xf>
    <xf numFmtId="3" fontId="23" fillId="4" borderId="15" xfId="1" applyNumberFormat="1" applyFont="1" applyFill="1" applyBorder="1" applyAlignment="1">
      <alignment horizontal="center" vertical="center"/>
    </xf>
    <xf numFmtId="164" fontId="23" fillId="0" borderId="10" xfId="1" applyNumberFormat="1" applyFont="1" applyBorder="1" applyAlignment="1">
      <alignment horizontal="center"/>
    </xf>
    <xf numFmtId="164" fontId="23" fillId="0" borderId="17" xfId="1" applyNumberFormat="1" applyFont="1" applyBorder="1" applyAlignment="1">
      <alignment horizontal="center"/>
    </xf>
    <xf numFmtId="9" fontId="24" fillId="2" borderId="14" xfId="0" applyNumberFormat="1" applyFont="1" applyFill="1" applyBorder="1" applyAlignment="1">
      <alignment horizontal="center" wrapText="1"/>
    </xf>
    <xf numFmtId="9" fontId="24" fillId="2" borderId="15" xfId="0" applyNumberFormat="1" applyFont="1" applyFill="1" applyBorder="1" applyAlignment="1">
      <alignment horizontal="center" wrapText="1"/>
    </xf>
    <xf numFmtId="0" fontId="22" fillId="3" borderId="23" xfId="1" applyFont="1" applyFill="1" applyBorder="1" applyAlignment="1">
      <alignment horizontal="center"/>
    </xf>
    <xf numFmtId="2" fontId="22" fillId="3" borderId="23" xfId="1" applyNumberFormat="1" applyFont="1" applyFill="1" applyBorder="1" applyAlignment="1">
      <alignment horizontal="center"/>
    </xf>
    <xf numFmtId="2" fontId="22" fillId="3" borderId="24" xfId="1" applyNumberFormat="1" applyFont="1" applyFill="1" applyBorder="1" applyAlignment="1">
      <alignment horizontal="center"/>
    </xf>
    <xf numFmtId="0" fontId="22" fillId="5" borderId="23" xfId="1" applyFont="1" applyFill="1" applyBorder="1"/>
    <xf numFmtId="0" fontId="22" fillId="5" borderId="30" xfId="1" applyFont="1" applyFill="1" applyBorder="1"/>
    <xf numFmtId="0" fontId="22" fillId="5" borderId="24" xfId="1" applyFont="1" applyFill="1" applyBorder="1"/>
    <xf numFmtId="0" fontId="11" fillId="0" borderId="0" xfId="4" applyFont="1" applyFill="1" applyAlignment="1">
      <alignment horizontal="left"/>
    </xf>
    <xf numFmtId="0" fontId="3" fillId="0" borderId="0" xfId="4" applyFont="1"/>
    <xf numFmtId="0" fontId="12" fillId="0" borderId="0" xfId="4" applyFont="1" applyFill="1" applyAlignment="1">
      <alignment horizontal="left" vertical="top" wrapText="1"/>
    </xf>
    <xf numFmtId="0" fontId="3" fillId="0" borderId="0" xfId="4" applyFont="1" applyAlignment="1"/>
    <xf numFmtId="166" fontId="13" fillId="6" borderId="0" xfId="4" applyNumberFormat="1" applyFont="1" applyFill="1" applyAlignment="1">
      <alignment horizontal="right"/>
    </xf>
    <xf numFmtId="0" fontId="4" fillId="0" borderId="0" xfId="0" applyFont="1"/>
    <xf numFmtId="0" fontId="0" fillId="0" borderId="0" xfId="0" applyAlignment="1">
      <alignment horizontal="left" wrapText="1"/>
    </xf>
    <xf numFmtId="0" fontId="27" fillId="7" borderId="0" xfId="0" applyFont="1" applyFill="1"/>
    <xf numFmtId="0" fontId="0" fillId="7" borderId="0" xfId="0" applyFill="1"/>
    <xf numFmtId="3" fontId="19" fillId="8" borderId="9" xfId="6" applyNumberFormat="1" applyFont="1" applyFill="1" applyBorder="1" applyAlignment="1">
      <alignment horizontal="center" wrapText="1"/>
    </xf>
    <xf numFmtId="3" fontId="19" fillId="8" borderId="3" xfId="6" applyNumberFormat="1" applyFont="1" applyFill="1" applyBorder="1" applyAlignment="1">
      <alignment horizontal="center" wrapText="1"/>
    </xf>
    <xf numFmtId="3" fontId="20" fillId="8" borderId="1" xfId="6" applyNumberFormat="1" applyFont="1" applyFill="1" applyBorder="1" applyAlignment="1">
      <alignment horizontal="center"/>
    </xf>
    <xf numFmtId="3" fontId="20" fillId="8" borderId="32" xfId="6" applyNumberFormat="1" applyFont="1" applyFill="1" applyBorder="1" applyAlignment="1">
      <alignment horizontal="center"/>
    </xf>
    <xf numFmtId="0" fontId="29" fillId="8" borderId="1" xfId="0" applyFont="1" applyFill="1" applyBorder="1" applyAlignment="1">
      <alignment horizontal="center" wrapText="1"/>
    </xf>
    <xf numFmtId="0" fontId="12" fillId="8" borderId="21" xfId="4" applyFont="1" applyFill="1" applyBorder="1" applyAlignment="1">
      <alignment horizontal="center" wrapText="1"/>
    </xf>
    <xf numFmtId="0" fontId="12" fillId="6" borderId="21" xfId="4" applyFont="1" applyFill="1" applyBorder="1" applyAlignment="1">
      <alignment horizontal="center" wrapText="1"/>
    </xf>
    <xf numFmtId="168" fontId="13" fillId="6" borderId="0" xfId="4" applyNumberFormat="1" applyFont="1" applyFill="1" applyAlignment="1">
      <alignment horizontal="right"/>
    </xf>
    <xf numFmtId="0" fontId="0" fillId="0" borderId="0" xfId="0" applyFill="1" applyAlignment="1">
      <alignment wrapText="1"/>
    </xf>
    <xf numFmtId="0" fontId="11" fillId="0" borderId="0" xfId="4" applyFont="1" applyFill="1" applyAlignment="1"/>
    <xf numFmtId="0" fontId="13" fillId="0" borderId="0" xfId="4" applyFont="1" applyFill="1" applyAlignment="1">
      <alignment vertical="top"/>
    </xf>
    <xf numFmtId="0" fontId="24" fillId="2" borderId="25" xfId="0" applyFont="1" applyFill="1" applyBorder="1" applyAlignment="1">
      <alignment horizontal="center" wrapText="1"/>
    </xf>
    <xf numFmtId="0" fontId="30" fillId="0" borderId="0" xfId="4" applyFont="1" applyFill="1"/>
    <xf numFmtId="169" fontId="19" fillId="10" borderId="2" xfId="6" applyNumberFormat="1" applyFont="1" applyFill="1" applyBorder="1" applyAlignment="1">
      <alignment horizontal="center" wrapText="1"/>
    </xf>
    <xf numFmtId="169" fontId="20" fillId="10" borderId="31" xfId="6" applyNumberFormat="1" applyFont="1" applyFill="1" applyBorder="1" applyAlignment="1">
      <alignment horizontal="center"/>
    </xf>
    <xf numFmtId="3" fontId="19" fillId="6" borderId="9" xfId="6" applyNumberFormat="1" applyFont="1" applyFill="1" applyBorder="1" applyAlignment="1">
      <alignment horizontal="center" wrapText="1"/>
    </xf>
    <xf numFmtId="3" fontId="20" fillId="6" borderId="1" xfId="6" applyNumberFormat="1" applyFont="1" applyFill="1" applyBorder="1" applyAlignment="1">
      <alignment horizontal="center"/>
    </xf>
    <xf numFmtId="164" fontId="0" fillId="0" borderId="0" xfId="0" applyNumberFormat="1"/>
    <xf numFmtId="0" fontId="25" fillId="0" borderId="0" xfId="0" applyFont="1"/>
    <xf numFmtId="0" fontId="25" fillId="0" borderId="0" xfId="0" applyFont="1" applyAlignment="1">
      <alignment horizontal="center"/>
    </xf>
    <xf numFmtId="0" fontId="0" fillId="11" borderId="0" xfId="0" applyFill="1"/>
    <xf numFmtId="0" fontId="0" fillId="0" borderId="0" xfId="0" applyFill="1" applyAlignment="1">
      <alignment horizontal="left" wrapText="1"/>
    </xf>
    <xf numFmtId="0" fontId="25" fillId="0" borderId="0" xfId="1" applyFont="1"/>
    <xf numFmtId="172" fontId="8" fillId="0" borderId="22" xfId="7" applyNumberFormat="1" applyFont="1" applyFill="1" applyBorder="1" applyAlignment="1">
      <alignment horizontal="center"/>
    </xf>
    <xf numFmtId="170" fontId="8" fillId="0" borderId="22" xfId="3" applyNumberFormat="1" applyFont="1" applyFill="1" applyBorder="1" applyAlignment="1">
      <alignment horizontal="center"/>
    </xf>
    <xf numFmtId="0" fontId="38" fillId="0" borderId="0" xfId="1" applyFont="1" applyBorder="1"/>
    <xf numFmtId="0" fontId="40" fillId="0" borderId="0" xfId="1" applyFont="1"/>
    <xf numFmtId="0" fontId="1" fillId="0" borderId="0" xfId="1" applyFont="1" applyFill="1" applyBorder="1"/>
    <xf numFmtId="0" fontId="23" fillId="0" borderId="0" xfId="1" applyFont="1" applyFill="1" applyBorder="1" applyAlignment="1"/>
    <xf numFmtId="0" fontId="24" fillId="0" borderId="0" xfId="0" applyFont="1" applyFill="1" applyBorder="1" applyAlignment="1"/>
    <xf numFmtId="0" fontId="24" fillId="0" borderId="0" xfId="0" applyFont="1" applyFill="1" applyBorder="1" applyAlignment="1">
      <alignment horizontal="center" wrapText="1"/>
    </xf>
    <xf numFmtId="3" fontId="23" fillId="0" borderId="0" xfId="1" applyNumberFormat="1" applyFont="1" applyFill="1" applyBorder="1" applyAlignment="1">
      <alignment horizontal="center" vertical="center"/>
    </xf>
    <xf numFmtId="4" fontId="23" fillId="4" borderId="26" xfId="1" applyNumberFormat="1" applyFont="1" applyFill="1" applyBorder="1" applyAlignment="1">
      <alignment horizontal="center" vertical="center"/>
    </xf>
    <xf numFmtId="0" fontId="24" fillId="2" borderId="14" xfId="0" applyFont="1" applyFill="1" applyBorder="1" applyAlignment="1">
      <alignment horizontal="center" wrapText="1"/>
    </xf>
    <xf numFmtId="4" fontId="23" fillId="4" borderId="15" xfId="1" applyNumberFormat="1" applyFont="1" applyFill="1" applyBorder="1" applyAlignment="1">
      <alignment horizontal="center" vertical="center"/>
    </xf>
    <xf numFmtId="0" fontId="41" fillId="0" borderId="0" xfId="1" applyFont="1"/>
    <xf numFmtId="0" fontId="0" fillId="0" borderId="0" xfId="1" applyFont="1" applyAlignment="1">
      <alignment wrapText="1"/>
    </xf>
    <xf numFmtId="0" fontId="9" fillId="0" borderId="0" xfId="1" applyFont="1" applyAlignment="1">
      <alignment horizontal="left"/>
    </xf>
    <xf numFmtId="0" fontId="9" fillId="0" borderId="0" xfId="1" applyFont="1" applyAlignment="1"/>
    <xf numFmtId="0" fontId="8" fillId="0" borderId="35" xfId="1" applyFont="1" applyBorder="1" applyAlignment="1">
      <alignment horizontal="center"/>
    </xf>
    <xf numFmtId="3" fontId="8" fillId="0" borderId="36" xfId="1" applyNumberFormat="1" applyFont="1" applyFill="1" applyBorder="1" applyAlignment="1">
      <alignment horizontal="center"/>
    </xf>
    <xf numFmtId="3" fontId="8" fillId="0" borderId="41" xfId="1" applyNumberFormat="1" applyFont="1" applyFill="1" applyBorder="1" applyAlignment="1">
      <alignment horizontal="center"/>
    </xf>
    <xf numFmtId="49" fontId="0" fillId="9" borderId="4" xfId="0" applyNumberFormat="1" applyFill="1" applyBorder="1"/>
    <xf numFmtId="49" fontId="0" fillId="9" borderId="0" xfId="0" applyNumberFormat="1" applyFill="1" applyBorder="1"/>
    <xf numFmtId="49" fontId="0" fillId="9" borderId="5" xfId="0" applyNumberFormat="1" applyFill="1" applyBorder="1"/>
    <xf numFmtId="49" fontId="0" fillId="9" borderId="4" xfId="0" applyNumberFormat="1" applyFill="1" applyBorder="1" applyAlignment="1">
      <alignment vertical="center" wrapText="1"/>
    </xf>
    <xf numFmtId="49" fontId="0" fillId="9" borderId="0" xfId="0" applyNumberFormat="1" applyFill="1" applyBorder="1" applyAlignment="1">
      <alignment vertical="center" wrapText="1"/>
    </xf>
    <xf numFmtId="49" fontId="0" fillId="9" borderId="5" xfId="0" applyNumberFormat="1" applyFill="1" applyBorder="1" applyAlignment="1">
      <alignment vertical="center" wrapText="1"/>
    </xf>
    <xf numFmtId="49" fontId="25" fillId="9" borderId="4" xfId="0" applyNumberFormat="1" applyFont="1" applyFill="1" applyBorder="1" applyAlignment="1">
      <alignment vertical="center"/>
    </xf>
    <xf numFmtId="49" fontId="0" fillId="9" borderId="4" xfId="0" applyNumberFormat="1" applyFill="1" applyBorder="1" applyAlignment="1">
      <alignment vertical="center"/>
    </xf>
    <xf numFmtId="49" fontId="0" fillId="9" borderId="4" xfId="0" applyNumberFormat="1" applyFill="1" applyBorder="1" applyAlignment="1">
      <alignment horizontal="left" wrapText="1"/>
    </xf>
    <xf numFmtId="49" fontId="0" fillId="9" borderId="0" xfId="0" applyNumberFormat="1" applyFill="1" applyBorder="1" applyAlignment="1">
      <alignment horizontal="left" wrapText="1"/>
    </xf>
    <xf numFmtId="49" fontId="0" fillId="9" borderId="5" xfId="0" applyNumberFormat="1" applyFill="1" applyBorder="1" applyAlignment="1">
      <alignment horizontal="left" wrapText="1"/>
    </xf>
    <xf numFmtId="49" fontId="0" fillId="9" borderId="4" xfId="0" applyNumberFormat="1" applyFill="1" applyBorder="1" applyAlignment="1">
      <alignment wrapText="1"/>
    </xf>
    <xf numFmtId="49" fontId="0" fillId="9" borderId="0" xfId="0" applyNumberFormat="1" applyFill="1" applyBorder="1" applyAlignment="1">
      <alignment wrapText="1"/>
    </xf>
    <xf numFmtId="49" fontId="0" fillId="9" borderId="5" xfId="0" applyNumberFormat="1" applyFill="1" applyBorder="1" applyAlignment="1">
      <alignment wrapText="1"/>
    </xf>
    <xf numFmtId="164" fontId="0" fillId="6" borderId="0" xfId="0" applyNumberFormat="1" applyFill="1"/>
    <xf numFmtId="49" fontId="0" fillId="9" borderId="4" xfId="0" applyNumberFormat="1" applyFill="1" applyBorder="1" applyAlignment="1">
      <alignment horizontal="left" wrapText="1"/>
    </xf>
    <xf numFmtId="49" fontId="0" fillId="9" borderId="0" xfId="0" applyNumberFormat="1" applyFill="1" applyBorder="1" applyAlignment="1">
      <alignment horizontal="left" wrapText="1"/>
    </xf>
    <xf numFmtId="49" fontId="0" fillId="9" borderId="5" xfId="0" applyNumberFormat="1" applyFill="1" applyBorder="1" applyAlignment="1">
      <alignment horizontal="left" wrapText="1"/>
    </xf>
    <xf numFmtId="0" fontId="42" fillId="0" borderId="0" xfId="0" applyFont="1" applyAlignment="1">
      <alignment vertical="center"/>
    </xf>
    <xf numFmtId="0" fontId="0" fillId="0" borderId="0" xfId="0" applyBorder="1"/>
    <xf numFmtId="49" fontId="0" fillId="9" borderId="4" xfId="0" applyNumberFormat="1" applyFill="1" applyBorder="1" applyAlignment="1">
      <alignment horizontal="left" wrapText="1"/>
    </xf>
    <xf numFmtId="49" fontId="0" fillId="9" borderId="0" xfId="0" applyNumberFormat="1" applyFill="1" applyBorder="1" applyAlignment="1">
      <alignment horizontal="left" wrapText="1"/>
    </xf>
    <xf numFmtId="49" fontId="0" fillId="9" borderId="5" xfId="0" applyNumberFormat="1" applyFill="1" applyBorder="1" applyAlignment="1">
      <alignment horizontal="left" wrapText="1"/>
    </xf>
    <xf numFmtId="49" fontId="25" fillId="9" borderId="4" xfId="0" applyNumberFormat="1" applyFont="1" applyFill="1" applyBorder="1" applyAlignment="1">
      <alignment vertical="top"/>
    </xf>
    <xf numFmtId="0" fontId="0" fillId="0" borderId="0" xfId="1" applyFont="1" applyFill="1" applyAlignment="1">
      <alignment wrapText="1"/>
    </xf>
    <xf numFmtId="0" fontId="42" fillId="0" borderId="0" xfId="1" applyFont="1" applyBorder="1"/>
    <xf numFmtId="0" fontId="3" fillId="0" borderId="0" xfId="4" applyFont="1" applyAlignment="1">
      <alignment horizontal="center"/>
    </xf>
    <xf numFmtId="0" fontId="3" fillId="0" borderId="0" xfId="4" applyFont="1" applyAlignment="1">
      <alignment vertical="top" wrapText="1"/>
    </xf>
    <xf numFmtId="0" fontId="0" fillId="0" borderId="0" xfId="0" applyFill="1" applyBorder="1" applyAlignment="1">
      <alignment vertical="top" wrapText="1"/>
    </xf>
    <xf numFmtId="3" fontId="8" fillId="0" borderId="14" xfId="1" applyNumberFormat="1" applyFont="1" applyFill="1" applyBorder="1" applyAlignment="1">
      <alignment horizontal="center"/>
    </xf>
    <xf numFmtId="0" fontId="50" fillId="0" borderId="0" xfId="0" applyFont="1"/>
    <xf numFmtId="0" fontId="7" fillId="2" borderId="27" xfId="0" applyFont="1" applyFill="1" applyBorder="1" applyAlignment="1">
      <alignment horizontal="left"/>
    </xf>
    <xf numFmtId="0" fontId="7" fillId="2" borderId="28" xfId="0" applyFont="1" applyFill="1" applyBorder="1" applyAlignment="1">
      <alignment horizontal="left"/>
    </xf>
    <xf numFmtId="0" fontId="7" fillId="2" borderId="29" xfId="0" applyFont="1" applyFill="1" applyBorder="1" applyAlignment="1">
      <alignment horizontal="left"/>
    </xf>
    <xf numFmtId="0" fontId="0" fillId="12" borderId="0" xfId="0" applyFill="1"/>
    <xf numFmtId="5" fontId="0" fillId="12" borderId="0" xfId="0" applyNumberFormat="1" applyFill="1"/>
    <xf numFmtId="0" fontId="0" fillId="12" borderId="0" xfId="0" applyFill="1" applyAlignment="1">
      <alignment horizontal="left"/>
    </xf>
    <xf numFmtId="0" fontId="25" fillId="12" borderId="0" xfId="0" applyFont="1" applyFill="1"/>
    <xf numFmtId="0" fontId="25" fillId="12" borderId="0" xfId="0" applyFont="1" applyFill="1" applyAlignment="1">
      <alignment horizontal="left" vertical="top"/>
    </xf>
    <xf numFmtId="5" fontId="25" fillId="12" borderId="0" xfId="0" applyNumberFormat="1" applyFont="1" applyFill="1"/>
    <xf numFmtId="0" fontId="51" fillId="12" borderId="0" xfId="0" applyFont="1" applyFill="1"/>
    <xf numFmtId="5" fontId="4" fillId="12" borderId="0" xfId="0" applyNumberFormat="1" applyFont="1" applyFill="1"/>
    <xf numFmtId="0" fontId="52" fillId="12" borderId="0" xfId="0" applyFont="1" applyFill="1"/>
    <xf numFmtId="164" fontId="52" fillId="12" borderId="0" xfId="0" applyNumberFormat="1" applyFont="1" applyFill="1"/>
    <xf numFmtId="164" fontId="52" fillId="12" borderId="7" xfId="0" applyNumberFormat="1" applyFont="1" applyFill="1" applyBorder="1" applyAlignment="1">
      <alignment horizontal="center"/>
    </xf>
    <xf numFmtId="164" fontId="52" fillId="12" borderId="10" xfId="0" applyNumberFormat="1" applyFont="1" applyFill="1" applyBorder="1" applyAlignment="1">
      <alignment horizontal="center"/>
    </xf>
    <xf numFmtId="164" fontId="52" fillId="12" borderId="7" xfId="0" applyNumberFormat="1" applyFont="1" applyFill="1" applyBorder="1" applyAlignment="1">
      <alignment horizontal="center" vertical="center"/>
    </xf>
    <xf numFmtId="173" fontId="52" fillId="13" borderId="7" xfId="0" applyNumberFormat="1" applyFont="1" applyFill="1" applyBorder="1" applyAlignment="1">
      <alignment horizontal="center"/>
    </xf>
    <xf numFmtId="173" fontId="52" fillId="14" borderId="7" xfId="0" applyNumberFormat="1" applyFont="1" applyFill="1" applyBorder="1" applyAlignment="1">
      <alignment horizontal="center"/>
    </xf>
    <xf numFmtId="173" fontId="52" fillId="15" borderId="10" xfId="0" applyNumberFormat="1" applyFont="1" applyFill="1" applyBorder="1" applyAlignment="1">
      <alignment horizontal="center"/>
    </xf>
    <xf numFmtId="0" fontId="52" fillId="12" borderId="6" xfId="0" applyFont="1" applyFill="1" applyBorder="1" applyAlignment="1">
      <alignment horizontal="center"/>
    </xf>
    <xf numFmtId="0" fontId="53" fillId="12" borderId="0" xfId="0" applyFont="1" applyFill="1" applyAlignment="1">
      <alignment horizontal="center"/>
    </xf>
    <xf numFmtId="164" fontId="52" fillId="12" borderId="5" xfId="0" applyNumberFormat="1" applyFont="1" applyFill="1" applyBorder="1" applyAlignment="1">
      <alignment horizontal="center"/>
    </xf>
    <xf numFmtId="164" fontId="52" fillId="12" borderId="55" xfId="0" applyNumberFormat="1" applyFont="1" applyFill="1" applyBorder="1" applyAlignment="1">
      <alignment horizontal="center"/>
    </xf>
    <xf numFmtId="164" fontId="52" fillId="12" borderId="5" xfId="0" applyNumberFormat="1" applyFont="1" applyFill="1" applyBorder="1" applyAlignment="1">
      <alignment horizontal="center" vertical="center"/>
    </xf>
    <xf numFmtId="173" fontId="52" fillId="13" borderId="5" xfId="0" applyNumberFormat="1" applyFont="1" applyFill="1" applyBorder="1" applyAlignment="1">
      <alignment horizontal="center"/>
    </xf>
    <xf numFmtId="173" fontId="52" fillId="14" borderId="5" xfId="0" applyNumberFormat="1" applyFont="1" applyFill="1" applyBorder="1" applyAlignment="1">
      <alignment horizontal="center"/>
    </xf>
    <xf numFmtId="173" fontId="52" fillId="15" borderId="55" xfId="0" applyNumberFormat="1" applyFont="1" applyFill="1" applyBorder="1" applyAlignment="1">
      <alignment horizontal="center"/>
    </xf>
    <xf numFmtId="0" fontId="52" fillId="12" borderId="4" xfId="0" applyFont="1" applyFill="1" applyBorder="1" applyAlignment="1">
      <alignment horizontal="center"/>
    </xf>
    <xf numFmtId="164" fontId="52" fillId="6" borderId="55" xfId="0" applyNumberFormat="1" applyFont="1" applyFill="1" applyBorder="1" applyAlignment="1">
      <alignment horizontal="center"/>
    </xf>
    <xf numFmtId="0" fontId="52" fillId="12" borderId="3" xfId="0" applyFont="1" applyFill="1" applyBorder="1"/>
    <xf numFmtId="0" fontId="52" fillId="12" borderId="9" xfId="0" applyFont="1" applyFill="1" applyBorder="1"/>
    <xf numFmtId="164" fontId="52" fillId="12" borderId="3" xfId="0" applyNumberFormat="1" applyFont="1" applyFill="1" applyBorder="1" applyAlignment="1">
      <alignment horizontal="center"/>
    </xf>
    <xf numFmtId="164" fontId="52" fillId="12" borderId="9" xfId="0" applyNumberFormat="1" applyFont="1" applyFill="1" applyBorder="1" applyAlignment="1">
      <alignment horizontal="center"/>
    </xf>
    <xf numFmtId="164" fontId="52" fillId="12" borderId="3" xfId="0" applyNumberFormat="1" applyFont="1" applyFill="1" applyBorder="1" applyAlignment="1">
      <alignment horizontal="center" vertical="center"/>
    </xf>
    <xf numFmtId="173" fontId="52" fillId="13" borderId="3" xfId="0" applyNumberFormat="1" applyFont="1" applyFill="1" applyBorder="1" applyAlignment="1">
      <alignment horizontal="center"/>
    </xf>
    <xf numFmtId="173" fontId="52" fillId="14" borderId="3" xfId="0" applyNumberFormat="1" applyFont="1" applyFill="1" applyBorder="1" applyAlignment="1">
      <alignment horizontal="center"/>
    </xf>
    <xf numFmtId="173" fontId="52" fillId="15" borderId="9" xfId="0" applyNumberFormat="1" applyFont="1" applyFill="1" applyBorder="1" applyAlignment="1">
      <alignment horizontal="center"/>
    </xf>
    <xf numFmtId="0" fontId="52" fillId="12" borderId="2" xfId="0" applyFont="1" applyFill="1" applyBorder="1" applyAlignment="1">
      <alignment horizontal="center"/>
    </xf>
    <xf numFmtId="0" fontId="54" fillId="12" borderId="5" xfId="0" applyFont="1" applyFill="1" applyBorder="1" applyAlignment="1">
      <alignment horizontal="center"/>
    </xf>
    <xf numFmtId="0" fontId="54" fillId="12" borderId="0" xfId="0" applyFont="1" applyFill="1" applyAlignment="1">
      <alignment horizontal="center"/>
    </xf>
    <xf numFmtId="0" fontId="52" fillId="12" borderId="32" xfId="0" applyFont="1" applyFill="1" applyBorder="1" applyAlignment="1">
      <alignment vertical="center"/>
    </xf>
    <xf numFmtId="0" fontId="52" fillId="12" borderId="56" xfId="0" applyFont="1" applyFill="1" applyBorder="1" applyAlignment="1">
      <alignment vertical="center"/>
    </xf>
    <xf numFmtId="0" fontId="56" fillId="12" borderId="0" xfId="0" applyFont="1" applyFill="1" applyAlignment="1">
      <alignment horizontal="left"/>
    </xf>
    <xf numFmtId="0" fontId="52" fillId="12" borderId="32" xfId="0" applyFont="1" applyFill="1" applyBorder="1" applyAlignment="1">
      <alignment horizontal="center" wrapText="1"/>
    </xf>
    <xf numFmtId="0" fontId="52" fillId="12" borderId="9" xfId="0" applyFont="1" applyFill="1" applyBorder="1" applyAlignment="1">
      <alignment horizontal="center" wrapText="1"/>
    </xf>
    <xf numFmtId="0" fontId="55" fillId="12" borderId="0" xfId="0" applyFont="1" applyFill="1"/>
    <xf numFmtId="0" fontId="59" fillId="0" borderId="0" xfId="0" applyFont="1" applyAlignment="1">
      <alignment horizontal="center"/>
    </xf>
    <xf numFmtId="0" fontId="59" fillId="0" borderId="0" xfId="0" applyFont="1" applyFill="1" applyAlignment="1">
      <alignment horizontal="center"/>
    </xf>
    <xf numFmtId="0" fontId="9" fillId="0" borderId="0" xfId="10" applyFont="1"/>
    <xf numFmtId="0" fontId="8" fillId="0" borderId="0" xfId="10" applyFont="1"/>
    <xf numFmtId="3" fontId="8" fillId="0" borderId="0" xfId="10" applyNumberFormat="1" applyFont="1" applyAlignment="1">
      <alignment horizontal="center"/>
    </xf>
    <xf numFmtId="3" fontId="8" fillId="0" borderId="15" xfId="10" applyNumberFormat="1" applyFont="1" applyBorder="1" applyAlignment="1">
      <alignment horizontal="center"/>
    </xf>
    <xf numFmtId="3" fontId="8" fillId="0" borderId="14" xfId="10" applyNumberFormat="1" applyFont="1" applyBorder="1" applyAlignment="1">
      <alignment horizontal="center"/>
    </xf>
    <xf numFmtId="3" fontId="8" fillId="0" borderId="36" xfId="10" applyNumberFormat="1" applyFont="1" applyBorder="1" applyAlignment="1">
      <alignment horizontal="center"/>
    </xf>
    <xf numFmtId="0" fontId="8" fillId="0" borderId="35" xfId="10" applyFont="1" applyBorder="1" applyAlignment="1">
      <alignment horizontal="center"/>
    </xf>
    <xf numFmtId="3" fontId="8" fillId="0" borderId="41" xfId="10" applyNumberFormat="1" applyFont="1" applyBorder="1" applyAlignment="1">
      <alignment horizontal="center"/>
    </xf>
    <xf numFmtId="3" fontId="8" fillId="0" borderId="12" xfId="10" applyNumberFormat="1" applyFont="1" applyBorder="1" applyAlignment="1">
      <alignment horizontal="center"/>
    </xf>
    <xf numFmtId="3" fontId="8" fillId="0" borderId="1" xfId="10" applyNumberFormat="1" applyFont="1" applyBorder="1" applyAlignment="1">
      <alignment horizontal="center"/>
    </xf>
    <xf numFmtId="3" fontId="8" fillId="0" borderId="10" xfId="10" applyNumberFormat="1" applyFont="1" applyBorder="1" applyAlignment="1">
      <alignment horizontal="center"/>
    </xf>
    <xf numFmtId="0" fontId="8" fillId="0" borderId="11" xfId="10" applyFont="1" applyBorder="1" applyAlignment="1">
      <alignment horizontal="center"/>
    </xf>
    <xf numFmtId="3" fontId="8" fillId="0" borderId="17" xfId="10" applyNumberFormat="1" applyFont="1" applyBorder="1" applyAlignment="1">
      <alignment horizontal="center"/>
    </xf>
    <xf numFmtId="0" fontId="8" fillId="0" borderId="16" xfId="10" applyFont="1" applyBorder="1" applyAlignment="1">
      <alignment horizontal="center"/>
    </xf>
    <xf numFmtId="0" fontId="14" fillId="0" borderId="0" xfId="10" applyFont="1"/>
    <xf numFmtId="9" fontId="7" fillId="0" borderId="0" xfId="0" applyNumberFormat="1" applyFont="1" applyAlignment="1">
      <alignment horizontal="center"/>
    </xf>
    <xf numFmtId="0" fontId="10" fillId="0" borderId="0" xfId="10" applyFont="1" applyAlignment="1">
      <alignment horizontal="center"/>
    </xf>
    <xf numFmtId="0" fontId="38" fillId="0" borderId="0" xfId="10" applyFont="1"/>
    <xf numFmtId="0" fontId="7" fillId="0" borderId="0" xfId="0" applyFont="1" applyAlignment="1">
      <alignment horizontal="center"/>
    </xf>
    <xf numFmtId="3" fontId="8" fillId="0" borderId="0" xfId="10" applyNumberFormat="1" applyFont="1" applyAlignment="1">
      <alignment horizontal="center" vertical="center"/>
    </xf>
    <xf numFmtId="3" fontId="8" fillId="0" borderId="41" xfId="10" applyNumberFormat="1" applyFont="1" applyBorder="1" applyAlignment="1">
      <alignment horizontal="center" vertical="center"/>
    </xf>
    <xf numFmtId="3" fontId="8" fillId="0" borderId="36" xfId="10" applyNumberFormat="1" applyFont="1" applyBorder="1" applyAlignment="1">
      <alignment horizontal="center" vertical="center"/>
    </xf>
    <xf numFmtId="0" fontId="15" fillId="0" borderId="0" xfId="10" applyFont="1"/>
    <xf numFmtId="0" fontId="37" fillId="0" borderId="0" xfId="10" applyFont="1"/>
    <xf numFmtId="0" fontId="10" fillId="0" borderId="0" xfId="10" applyFont="1"/>
    <xf numFmtId="0" fontId="35" fillId="0" borderId="0" xfId="10" applyFont="1"/>
    <xf numFmtId="0" fontId="43" fillId="0" borderId="0" xfId="10" applyFont="1"/>
    <xf numFmtId="0" fontId="8" fillId="0" borderId="0" xfId="10" applyFont="1" applyAlignment="1">
      <alignment wrapText="1"/>
    </xf>
    <xf numFmtId="0" fontId="25" fillId="0" borderId="0" xfId="10" applyFont="1"/>
    <xf numFmtId="0" fontId="60" fillId="0" borderId="0" xfId="9"/>
    <xf numFmtId="0" fontId="4" fillId="12" borderId="0" xfId="0" applyFont="1" applyFill="1"/>
    <xf numFmtId="0" fontId="0" fillId="12" borderId="0" xfId="0" applyFont="1" applyFill="1"/>
    <xf numFmtId="0" fontId="0" fillId="12" borderId="0" xfId="0" applyFont="1" applyFill="1" applyAlignment="1">
      <alignment horizontal="left" vertical="top"/>
    </xf>
    <xf numFmtId="5" fontId="0" fillId="12" borderId="0" xfId="0" applyNumberFormat="1" applyFont="1" applyFill="1" applyAlignment="1">
      <alignment horizontal="left" vertical="top"/>
    </xf>
    <xf numFmtId="0" fontId="52" fillId="12" borderId="9" xfId="0" applyFont="1" applyFill="1" applyBorder="1" applyAlignment="1">
      <alignment horizontal="center" wrapText="1"/>
    </xf>
    <xf numFmtId="0" fontId="52" fillId="12" borderId="10" xfId="0" applyFont="1" applyFill="1" applyBorder="1" applyAlignment="1">
      <alignment horizontal="center" wrapText="1"/>
    </xf>
    <xf numFmtId="0" fontId="52" fillId="12" borderId="31" xfId="0" applyFont="1" applyFill="1" applyBorder="1" applyAlignment="1">
      <alignment horizontal="center" wrapText="1"/>
    </xf>
    <xf numFmtId="0" fontId="52" fillId="12" borderId="56" xfId="0" applyFont="1" applyFill="1" applyBorder="1" applyAlignment="1">
      <alignment horizontal="center" wrapText="1"/>
    </xf>
    <xf numFmtId="0" fontId="52" fillId="12" borderId="32" xfId="0" applyFont="1" applyFill="1" applyBorder="1" applyAlignment="1">
      <alignment horizontal="center" wrapText="1"/>
    </xf>
    <xf numFmtId="9" fontId="52" fillId="12" borderId="3" xfId="7" applyFont="1" applyFill="1" applyBorder="1" applyAlignment="1">
      <alignment horizontal="center"/>
    </xf>
    <xf numFmtId="9" fontId="52" fillId="12" borderId="7" xfId="7" applyFont="1" applyFill="1" applyBorder="1" applyAlignment="1">
      <alignment horizontal="center"/>
    </xf>
    <xf numFmtId="173" fontId="52" fillId="13" borderId="9" xfId="8" applyNumberFormat="1" applyFont="1" applyFill="1" applyBorder="1" applyAlignment="1">
      <alignment horizontal="center"/>
    </xf>
    <xf numFmtId="173" fontId="52" fillId="13" borderId="10" xfId="8" applyNumberFormat="1" applyFont="1" applyFill="1" applyBorder="1" applyAlignment="1">
      <alignment horizontal="center"/>
    </xf>
    <xf numFmtId="173" fontId="52" fillId="14" borderId="9" xfId="8" applyNumberFormat="1" applyFont="1" applyFill="1" applyBorder="1" applyAlignment="1">
      <alignment horizontal="center"/>
    </xf>
    <xf numFmtId="173" fontId="52" fillId="14" borderId="10" xfId="8" applyNumberFormat="1" applyFont="1" applyFill="1" applyBorder="1" applyAlignment="1">
      <alignment horizontal="center"/>
    </xf>
    <xf numFmtId="5" fontId="52" fillId="15" borderId="9" xfId="0" applyNumberFormat="1" applyFont="1" applyFill="1" applyBorder="1" applyAlignment="1">
      <alignment horizontal="center"/>
    </xf>
    <xf numFmtId="5" fontId="52" fillId="15" borderId="10" xfId="0" applyNumberFormat="1" applyFont="1" applyFill="1" applyBorder="1" applyAlignment="1">
      <alignment horizontal="center"/>
    </xf>
    <xf numFmtId="49" fontId="0" fillId="9" borderId="4" xfId="0" applyNumberFormat="1" applyFill="1" applyBorder="1" applyAlignment="1">
      <alignment horizontal="left" vertical="top" wrapText="1"/>
    </xf>
    <xf numFmtId="49" fontId="0" fillId="9" borderId="0" xfId="0" applyNumberFormat="1" applyFill="1" applyBorder="1" applyAlignment="1">
      <alignment horizontal="left" vertical="top" wrapText="1"/>
    </xf>
    <xf numFmtId="49" fontId="0" fillId="9" borderId="5" xfId="0" applyNumberFormat="1" applyFill="1" applyBorder="1" applyAlignment="1">
      <alignment horizontal="left" vertical="top" wrapText="1"/>
    </xf>
    <xf numFmtId="49" fontId="0" fillId="9" borderId="6" xfId="0" applyNumberFormat="1" applyFill="1" applyBorder="1" applyAlignment="1">
      <alignment horizontal="left" vertical="top" wrapText="1"/>
    </xf>
    <xf numFmtId="49" fontId="0" fillId="9" borderId="8" xfId="0" applyNumberFormat="1" applyFill="1" applyBorder="1" applyAlignment="1">
      <alignment horizontal="left" vertical="top" wrapText="1"/>
    </xf>
    <xf numFmtId="49" fontId="0" fillId="9" borderId="7" xfId="0" applyNumberFormat="1" applyFill="1" applyBorder="1" applyAlignment="1">
      <alignment horizontal="left" vertical="top" wrapText="1"/>
    </xf>
    <xf numFmtId="49" fontId="0" fillId="9" borderId="4" xfId="0" applyNumberFormat="1" applyFill="1" applyBorder="1" applyAlignment="1">
      <alignment horizontal="left" wrapText="1"/>
    </xf>
    <xf numFmtId="49" fontId="0" fillId="9" borderId="0" xfId="0" applyNumberFormat="1" applyFill="1" applyBorder="1" applyAlignment="1">
      <alignment horizontal="left" wrapText="1"/>
    </xf>
    <xf numFmtId="49" fontId="0" fillId="9" borderId="5" xfId="0" applyNumberFormat="1" applyFill="1" applyBorder="1" applyAlignment="1">
      <alignment horizontal="left" wrapText="1"/>
    </xf>
    <xf numFmtId="49" fontId="25" fillId="9" borderId="4" xfId="0" applyNumberFormat="1" applyFont="1" applyFill="1" applyBorder="1" applyAlignment="1">
      <alignment horizontal="left" vertical="top"/>
    </xf>
    <xf numFmtId="49" fontId="25" fillId="9" borderId="0" xfId="0" applyNumberFormat="1" applyFont="1" applyFill="1" applyBorder="1" applyAlignment="1">
      <alignment horizontal="left" vertical="top"/>
    </xf>
    <xf numFmtId="49" fontId="25" fillId="9" borderId="5" xfId="0" applyNumberFormat="1" applyFont="1" applyFill="1" applyBorder="1" applyAlignment="1">
      <alignment horizontal="left" vertical="top"/>
    </xf>
    <xf numFmtId="49" fontId="31" fillId="9" borderId="2" xfId="0" applyNumberFormat="1" applyFont="1" applyFill="1" applyBorder="1" applyAlignment="1">
      <alignment horizontal="left" vertical="top"/>
    </xf>
    <xf numFmtId="49" fontId="31" fillId="9" borderId="39" xfId="0" applyNumberFormat="1" applyFont="1" applyFill="1" applyBorder="1" applyAlignment="1">
      <alignment horizontal="left" vertical="top"/>
    </xf>
    <xf numFmtId="49" fontId="31" fillId="9" borderId="3" xfId="0" applyNumberFormat="1" applyFont="1" applyFill="1" applyBorder="1" applyAlignment="1">
      <alignment horizontal="left" vertical="top"/>
    </xf>
    <xf numFmtId="49" fontId="0" fillId="9" borderId="6" xfId="0" applyNumberFormat="1" applyFill="1" applyBorder="1" applyAlignment="1">
      <alignment horizontal="left" wrapText="1"/>
    </xf>
    <xf numFmtId="49" fontId="0" fillId="9" borderId="8" xfId="0" applyNumberFormat="1" applyFill="1" applyBorder="1" applyAlignment="1">
      <alignment horizontal="left" wrapText="1"/>
    </xf>
    <xf numFmtId="49" fontId="0" fillId="9" borderId="7" xfId="0" applyNumberFormat="1" applyFill="1" applyBorder="1" applyAlignment="1">
      <alignment horizontal="left" wrapText="1"/>
    </xf>
    <xf numFmtId="0" fontId="23" fillId="0" borderId="1" xfId="10" applyFont="1" applyBorder="1" applyAlignment="1">
      <alignment horizontal="left"/>
    </xf>
    <xf numFmtId="0" fontId="23" fillId="0" borderId="12" xfId="10" applyFont="1" applyBorder="1" applyAlignment="1">
      <alignment horizontal="left"/>
    </xf>
    <xf numFmtId="0" fontId="23" fillId="0" borderId="14" xfId="10" applyFont="1" applyBorder="1" applyAlignment="1">
      <alignment horizontal="left"/>
    </xf>
    <xf numFmtId="0" fontId="23" fillId="0" borderId="15" xfId="10" applyFont="1" applyBorder="1" applyAlignment="1">
      <alignment horizontal="left"/>
    </xf>
    <xf numFmtId="0" fontId="9" fillId="0" borderId="51" xfId="10" applyFont="1" applyBorder="1" applyAlignment="1">
      <alignment horizontal="left" vertical="top" wrapText="1"/>
    </xf>
    <xf numFmtId="0" fontId="9" fillId="0" borderId="52" xfId="10" applyFont="1" applyBorder="1" applyAlignment="1">
      <alignment horizontal="left" vertical="top" wrapText="1"/>
    </xf>
    <xf numFmtId="0" fontId="9" fillId="0" borderId="27" xfId="10" applyFont="1" applyBorder="1" applyAlignment="1">
      <alignment horizontal="left" vertical="top" wrapText="1"/>
    </xf>
    <xf numFmtId="0" fontId="9" fillId="0" borderId="29" xfId="10" applyFont="1" applyBorder="1" applyAlignment="1">
      <alignment horizontal="left" vertical="top" wrapText="1"/>
    </xf>
    <xf numFmtId="0" fontId="7" fillId="2" borderId="23" xfId="0" applyFont="1" applyFill="1" applyBorder="1" applyAlignment="1">
      <alignment horizontal="left"/>
    </xf>
    <xf numFmtId="0" fontId="7" fillId="2" borderId="30" xfId="0" applyFont="1" applyFill="1" applyBorder="1" applyAlignment="1">
      <alignment horizontal="left"/>
    </xf>
    <xf numFmtId="0" fontId="7" fillId="2" borderId="24" xfId="0" applyFont="1" applyFill="1" applyBorder="1" applyAlignment="1">
      <alignment horizontal="left"/>
    </xf>
    <xf numFmtId="0" fontId="7" fillId="2" borderId="33"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9" fillId="0" borderId="0" xfId="10" applyFont="1" applyAlignment="1">
      <alignment horizontal="center"/>
    </xf>
    <xf numFmtId="0" fontId="7" fillId="2" borderId="27" xfId="0" applyFont="1" applyFill="1" applyBorder="1" applyAlignment="1">
      <alignment horizontal="left"/>
    </xf>
    <xf numFmtId="0" fontId="7" fillId="2" borderId="28" xfId="0" applyFont="1" applyFill="1" applyBorder="1" applyAlignment="1">
      <alignment horizontal="left"/>
    </xf>
    <xf numFmtId="0" fontId="7" fillId="2" borderId="29" xfId="0" applyFont="1" applyFill="1" applyBorder="1" applyAlignment="1">
      <alignment horizontal="left"/>
    </xf>
    <xf numFmtId="0" fontId="0" fillId="0" borderId="0" xfId="10" applyFont="1" applyAlignment="1">
      <alignment horizontal="left" vertical="top" wrapText="1"/>
    </xf>
    <xf numFmtId="0" fontId="23" fillId="0" borderId="25" xfId="10" applyFont="1" applyBorder="1" applyAlignment="1">
      <alignment horizontal="left"/>
    </xf>
    <xf numFmtId="0" fontId="23" fillId="0" borderId="26" xfId="10" applyFont="1" applyBorder="1" applyAlignment="1">
      <alignment horizontal="left"/>
    </xf>
    <xf numFmtId="0" fontId="24" fillId="2" borderId="25" xfId="0" applyFont="1" applyFill="1" applyBorder="1" applyAlignment="1">
      <alignment horizontal="center" wrapText="1"/>
    </xf>
    <xf numFmtId="0" fontId="24" fillId="2" borderId="26" xfId="0" applyFont="1" applyFill="1" applyBorder="1" applyAlignment="1">
      <alignment horizontal="center" wrapText="1"/>
    </xf>
    <xf numFmtId="0" fontId="24" fillId="2" borderId="33" xfId="0" applyFont="1" applyFill="1" applyBorder="1" applyAlignment="1">
      <alignment horizontal="center"/>
    </xf>
    <xf numFmtId="0" fontId="24" fillId="2" borderId="35" xfId="0" applyFont="1" applyFill="1" applyBorder="1" applyAlignment="1">
      <alignment horizontal="center"/>
    </xf>
    <xf numFmtId="0" fontId="24" fillId="2" borderId="34" xfId="0" applyFont="1" applyFill="1" applyBorder="1" applyAlignment="1">
      <alignment horizontal="center" wrapText="1"/>
    </xf>
    <xf numFmtId="0" fontId="24" fillId="2" borderId="36" xfId="0" applyFont="1" applyFill="1" applyBorder="1" applyAlignment="1">
      <alignment horizontal="center" wrapText="1"/>
    </xf>
    <xf numFmtId="0" fontId="0" fillId="0" borderId="0" xfId="1" applyFont="1" applyAlignment="1">
      <alignment horizontal="left" vertical="top" wrapText="1"/>
    </xf>
    <xf numFmtId="0" fontId="24" fillId="2" borderId="40" xfId="1" applyFont="1" applyFill="1" applyBorder="1" applyAlignment="1">
      <alignment horizontal="left"/>
    </xf>
    <xf numFmtId="0" fontId="24" fillId="2" borderId="25" xfId="1" applyFont="1" applyFill="1" applyBorder="1" applyAlignment="1">
      <alignment horizontal="left"/>
    </xf>
    <xf numFmtId="0" fontId="24" fillId="2" borderId="11" xfId="1" applyFont="1" applyFill="1" applyBorder="1" applyAlignment="1">
      <alignment horizontal="left"/>
    </xf>
    <xf numFmtId="0" fontId="24" fillId="2" borderId="1" xfId="1" applyFont="1" applyFill="1" applyBorder="1" applyAlignment="1">
      <alignment horizontal="left"/>
    </xf>
    <xf numFmtId="0" fontId="24" fillId="2" borderId="13" xfId="1" applyFont="1" applyFill="1" applyBorder="1" applyAlignment="1">
      <alignment horizontal="left"/>
    </xf>
    <xf numFmtId="0" fontId="24" fillId="2" borderId="14" xfId="1" applyFont="1" applyFill="1" applyBorder="1" applyAlignment="1">
      <alignment horizontal="left"/>
    </xf>
    <xf numFmtId="0" fontId="23" fillId="0" borderId="25" xfId="1" applyFont="1" applyBorder="1" applyAlignment="1">
      <alignment horizontal="left"/>
    </xf>
    <xf numFmtId="0" fontId="23" fillId="0" borderId="26" xfId="1" applyFont="1" applyBorder="1" applyAlignment="1">
      <alignment horizontal="left"/>
    </xf>
    <xf numFmtId="0" fontId="23" fillId="0" borderId="1" xfId="1" applyFont="1" applyBorder="1" applyAlignment="1">
      <alignment horizontal="left"/>
    </xf>
    <xf numFmtId="0" fontId="23" fillId="0" borderId="12" xfId="1" applyFont="1" applyBorder="1" applyAlignment="1">
      <alignment horizontal="left"/>
    </xf>
    <xf numFmtId="0" fontId="23" fillId="0" borderId="14" xfId="1" applyFont="1" applyBorder="1" applyAlignment="1">
      <alignment horizontal="left"/>
    </xf>
    <xf numFmtId="0" fontId="23" fillId="0" borderId="15" xfId="1" applyFont="1" applyBorder="1" applyAlignment="1">
      <alignment horizontal="left"/>
    </xf>
    <xf numFmtId="0" fontId="0" fillId="0" borderId="0" xfId="1" applyFont="1" applyFill="1" applyAlignment="1">
      <alignment horizontal="left" vertical="top" wrapText="1"/>
    </xf>
    <xf numFmtId="9" fontId="7" fillId="2" borderId="37" xfId="0" applyNumberFormat="1" applyFont="1" applyFill="1" applyBorder="1" applyAlignment="1">
      <alignment horizontal="center"/>
    </xf>
    <xf numFmtId="9" fontId="7" fillId="2" borderId="30" xfId="0" applyNumberFormat="1" applyFont="1" applyFill="1" applyBorder="1" applyAlignment="1">
      <alignment horizontal="center"/>
    </xf>
    <xf numFmtId="9" fontId="7" fillId="2" borderId="38" xfId="0" applyNumberFormat="1" applyFont="1" applyFill="1" applyBorder="1" applyAlignment="1">
      <alignment horizontal="center"/>
    </xf>
    <xf numFmtId="9" fontId="7" fillId="2" borderId="24" xfId="0" applyNumberFormat="1" applyFont="1" applyFill="1" applyBorder="1" applyAlignment="1">
      <alignment horizontal="center"/>
    </xf>
    <xf numFmtId="0" fontId="7" fillId="2" borderId="33" xfId="0" applyFont="1" applyFill="1" applyBorder="1" applyAlignment="1">
      <alignment horizontal="center"/>
    </xf>
    <xf numFmtId="0" fontId="7" fillId="2" borderId="35" xfId="0" applyFont="1" applyFill="1" applyBorder="1" applyAlignment="1">
      <alignment horizontal="center"/>
    </xf>
    <xf numFmtId="0" fontId="3" fillId="0" borderId="51" xfId="4" applyFont="1" applyBorder="1" applyAlignment="1">
      <alignment horizontal="left" vertical="top" wrapText="1"/>
    </xf>
    <xf numFmtId="0" fontId="3" fillId="0" borderId="53" xfId="4" applyFont="1" applyBorder="1" applyAlignment="1">
      <alignment horizontal="left" vertical="top" wrapText="1"/>
    </xf>
    <xf numFmtId="0" fontId="3" fillId="0" borderId="52" xfId="4" applyFont="1" applyBorder="1" applyAlignment="1">
      <alignment horizontal="left" vertical="top" wrapText="1"/>
    </xf>
    <xf numFmtId="0" fontId="3" fillId="0" borderId="50" xfId="4" applyFont="1" applyBorder="1" applyAlignment="1">
      <alignment horizontal="left" vertical="top" wrapText="1"/>
    </xf>
    <xf numFmtId="0" fontId="3" fillId="0" borderId="0" xfId="4" applyFont="1" applyBorder="1" applyAlignment="1">
      <alignment horizontal="left" vertical="top" wrapText="1"/>
    </xf>
    <xf numFmtId="0" fontId="3" fillId="0" borderId="54" xfId="4" applyFont="1" applyBorder="1" applyAlignment="1">
      <alignment horizontal="left" vertical="top" wrapText="1"/>
    </xf>
    <xf numFmtId="0" fontId="3" fillId="0" borderId="27" xfId="4" applyFont="1" applyBorder="1" applyAlignment="1">
      <alignment horizontal="left" vertical="top" wrapText="1"/>
    </xf>
    <xf numFmtId="0" fontId="3" fillId="0" borderId="28" xfId="4" applyFont="1" applyBorder="1" applyAlignment="1">
      <alignment horizontal="left" vertical="top" wrapText="1"/>
    </xf>
    <xf numFmtId="0" fontId="3" fillId="0" borderId="29" xfId="4" applyFont="1" applyBorder="1" applyAlignment="1">
      <alignment horizontal="left" vertical="top" wrapText="1"/>
    </xf>
    <xf numFmtId="0" fontId="27" fillId="7" borderId="0" xfId="0" applyFont="1" applyFill="1" applyAlignment="1">
      <alignment horizontal="left" vertical="top"/>
    </xf>
    <xf numFmtId="0" fontId="13" fillId="0" borderId="0" xfId="4" applyFont="1" applyFill="1" applyAlignment="1">
      <alignment horizontal="left" vertical="top" wrapText="1"/>
    </xf>
    <xf numFmtId="0" fontId="3" fillId="0" borderId="0" xfId="4" applyFont="1"/>
    <xf numFmtId="0" fontId="0" fillId="7" borderId="0" xfId="0" applyFill="1" applyAlignment="1">
      <alignment horizontal="left" vertical="top" wrapText="1"/>
    </xf>
    <xf numFmtId="0" fontId="13" fillId="0" borderId="0" xfId="4" applyFont="1" applyFill="1" applyAlignment="1">
      <alignment horizontal="left"/>
    </xf>
    <xf numFmtId="0" fontId="11" fillId="0" borderId="0" xfId="4" applyFont="1" applyFill="1" applyAlignment="1">
      <alignment horizontal="left"/>
    </xf>
    <xf numFmtId="0" fontId="12" fillId="0" borderId="0" xfId="4" applyFont="1" applyFill="1" applyAlignment="1">
      <alignment horizontal="left" vertical="top" wrapText="1"/>
    </xf>
    <xf numFmtId="0" fontId="0" fillId="7" borderId="0" xfId="0" applyFill="1" applyAlignment="1">
      <alignment horizontal="left" wrapText="1"/>
    </xf>
    <xf numFmtId="0" fontId="16" fillId="0" borderId="8" xfId="0" applyFont="1" applyBorder="1" applyAlignment="1">
      <alignment wrapText="1"/>
    </xf>
    <xf numFmtId="0" fontId="17" fillId="0" borderId="8" xfId="0" applyFont="1" applyBorder="1" applyAlignment="1">
      <alignment wrapText="1"/>
    </xf>
    <xf numFmtId="3" fontId="19" fillId="8" borderId="9" xfId="6" applyNumberFormat="1" applyFont="1" applyFill="1" applyBorder="1" applyAlignment="1">
      <alignment horizontal="center"/>
    </xf>
    <xf numFmtId="0" fontId="17" fillId="8" borderId="10" xfId="0" applyFont="1" applyFill="1" applyBorder="1" applyAlignment="1"/>
    <xf numFmtId="0" fontId="17" fillId="0" borderId="0" xfId="0" applyFont="1" applyAlignment="1">
      <alignment wrapText="1"/>
    </xf>
    <xf numFmtId="0" fontId="0" fillId="0" borderId="51" xfId="0" applyFill="1" applyBorder="1" applyAlignment="1">
      <alignment horizontal="left" vertical="top" wrapText="1"/>
    </xf>
    <xf numFmtId="0" fontId="0" fillId="0" borderId="53" xfId="0" applyFill="1" applyBorder="1" applyAlignment="1">
      <alignment horizontal="left" vertical="top" wrapText="1"/>
    </xf>
    <xf numFmtId="0" fontId="0" fillId="0" borderId="52" xfId="0" applyFill="1" applyBorder="1" applyAlignment="1">
      <alignment horizontal="left" vertical="top" wrapText="1"/>
    </xf>
    <xf numFmtId="0" fontId="0" fillId="0" borderId="50" xfId="0" applyFill="1" applyBorder="1" applyAlignment="1">
      <alignment horizontal="left" vertical="top" wrapText="1"/>
    </xf>
    <xf numFmtId="0" fontId="0" fillId="0" borderId="0" xfId="0" applyFill="1" applyBorder="1" applyAlignment="1">
      <alignment horizontal="left" vertical="top" wrapText="1"/>
    </xf>
    <xf numFmtId="0" fontId="0" fillId="0" borderId="54" xfId="0" applyFill="1" applyBorder="1" applyAlignment="1">
      <alignment horizontal="left" vertical="top" wrapText="1"/>
    </xf>
    <xf numFmtId="0" fontId="0" fillId="0" borderId="27" xfId="0" applyFill="1" applyBorder="1" applyAlignment="1">
      <alignment horizontal="left" vertical="top" wrapText="1"/>
    </xf>
    <xf numFmtId="0" fontId="0" fillId="0" borderId="28" xfId="0" applyFill="1" applyBorder="1" applyAlignment="1">
      <alignment horizontal="left" vertical="top" wrapText="1"/>
    </xf>
    <xf numFmtId="0" fontId="0" fillId="0" borderId="29" xfId="0" applyFill="1"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0"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5" fontId="0" fillId="12" borderId="0" xfId="0" applyNumberFormat="1" applyFill="1" applyAlignment="1">
      <alignment horizontal="left" vertical="top"/>
    </xf>
  </cellXfs>
  <cellStyles count="11">
    <cellStyle name="Currency" xfId="8" builtinId="4"/>
    <cellStyle name="Currency 2" xfId="3" xr:uid="{00000000-0005-0000-0000-000000000000}"/>
    <cellStyle name="Hyperlink" xfId="9" builtinId="8"/>
    <cellStyle name="Normal" xfId="0" builtinId="0"/>
    <cellStyle name="Normal 2" xfId="2" xr:uid="{00000000-0005-0000-0000-000002000000}"/>
    <cellStyle name="Normal 3" xfId="1" xr:uid="{00000000-0005-0000-0000-000003000000}"/>
    <cellStyle name="Normal 3 3" xfId="10" xr:uid="{EC89711B-6E4F-4DEF-86D9-FF46D1D6090F}"/>
    <cellStyle name="Normal 4" xfId="4" xr:uid="{00000000-0005-0000-0000-000004000000}"/>
    <cellStyle name="Normal 5" xfId="5" xr:uid="{00000000-0005-0000-0000-000005000000}"/>
    <cellStyle name="Normal_Tb 2" xfId="6" xr:uid="{F73ECDF6-346E-4549-A5A5-C149024BA6F7}"/>
    <cellStyle name="Percent" xfId="7" builtinId="5"/>
  </cellStyles>
  <dxfs count="0"/>
  <tableStyles count="0" defaultTableStyle="TableStyleMedium2" defaultPivotStyle="PivotStyleLight16"/>
  <colors>
    <mruColors>
      <color rgb="FF548235"/>
      <color rgb="FF2F75B5"/>
      <color rgb="FFC0504D"/>
      <color rgb="FFBDD7EE"/>
      <color rgb="FFDAEEF3"/>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11</xdr:col>
      <xdr:colOff>0</xdr:colOff>
      <xdr:row>5</xdr:row>
      <xdr:rowOff>0</xdr:rowOff>
    </xdr:from>
    <xdr:ext cx="5943600" cy="2042160"/>
    <xdr:pic>
      <xdr:nvPicPr>
        <xdr:cNvPr id="2" name="Picture 1">
          <a:extLst>
            <a:ext uri="{FF2B5EF4-FFF2-40B4-BE49-F238E27FC236}">
              <a16:creationId xmlns:a16="http://schemas.microsoft.com/office/drawing/2014/main" id="{00474536-C7A8-4038-8A4B-55D0E5AD7D7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1551"/>
        <a:stretch/>
      </xdr:blipFill>
      <xdr:spPr bwMode="auto">
        <a:xfrm>
          <a:off x="6873240" y="914400"/>
          <a:ext cx="5943600" cy="20421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21</xdr:row>
      <xdr:rowOff>0</xdr:rowOff>
    </xdr:from>
    <xdr:ext cx="5943600" cy="1836420"/>
    <xdr:pic>
      <xdr:nvPicPr>
        <xdr:cNvPr id="3" name="Picture 2">
          <a:extLst>
            <a:ext uri="{FF2B5EF4-FFF2-40B4-BE49-F238E27FC236}">
              <a16:creationId xmlns:a16="http://schemas.microsoft.com/office/drawing/2014/main" id="{E341496D-F703-43BB-9559-CC1DC65E344A}"/>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14539"/>
        <a:stretch/>
      </xdr:blipFill>
      <xdr:spPr bwMode="auto">
        <a:xfrm>
          <a:off x="6873240" y="3840480"/>
          <a:ext cx="5943600" cy="18364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18</xdr:col>
      <xdr:colOff>182880</xdr:colOff>
      <xdr:row>18</xdr:row>
      <xdr:rowOff>129540</xdr:rowOff>
    </xdr:to>
    <xdr:pic>
      <xdr:nvPicPr>
        <xdr:cNvPr id="5" name="Picture 4">
          <a:extLst>
            <a:ext uri="{FF2B5EF4-FFF2-40B4-BE49-F238E27FC236}">
              <a16:creationId xmlns:a16="http://schemas.microsoft.com/office/drawing/2014/main" id="{26160DCB-2946-4F38-B8F4-998B0FFB687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1650"/>
        <a:stretch/>
      </xdr:blipFill>
      <xdr:spPr bwMode="auto">
        <a:xfrm>
          <a:off x="9075420" y="1173480"/>
          <a:ext cx="5943600" cy="2080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3</xdr:row>
      <xdr:rowOff>0</xdr:rowOff>
    </xdr:from>
    <xdr:to>
      <xdr:col>14</xdr:col>
      <xdr:colOff>228600</xdr:colOff>
      <xdr:row>15</xdr:row>
      <xdr:rowOff>15240</xdr:rowOff>
    </xdr:to>
    <xdr:pic>
      <xdr:nvPicPr>
        <xdr:cNvPr id="4" name="Picture 3">
          <a:extLst>
            <a:ext uri="{FF2B5EF4-FFF2-40B4-BE49-F238E27FC236}">
              <a16:creationId xmlns:a16="http://schemas.microsoft.com/office/drawing/2014/main" id="{419838A7-D260-4586-AA80-8225103BBE6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2752"/>
        <a:stretch/>
      </xdr:blipFill>
      <xdr:spPr bwMode="auto">
        <a:xfrm>
          <a:off x="9357360" y="533400"/>
          <a:ext cx="5943600" cy="198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112860</xdr:colOff>
      <xdr:row>13</xdr:row>
      <xdr:rowOff>38100</xdr:rowOff>
    </xdr:from>
    <xdr:to>
      <xdr:col>14</xdr:col>
      <xdr:colOff>588849</xdr:colOff>
      <xdr:row>35</xdr:row>
      <xdr:rowOff>180975</xdr:rowOff>
    </xdr:to>
    <xdr:pic>
      <xdr:nvPicPr>
        <xdr:cNvPr id="5" name="Picture 4">
          <a:extLst>
            <a:ext uri="{FF2B5EF4-FFF2-40B4-BE49-F238E27FC236}">
              <a16:creationId xmlns:a16="http://schemas.microsoft.com/office/drawing/2014/main" id="{713E67AA-5122-44A4-9004-1C3749CB8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27760" y="2924175"/>
          <a:ext cx="6571989" cy="433387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m2\Downloads\Supplemental_File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C WISQARS"/>
      <sheetName val="Data WISQARS VSL $ age &gt;65"/>
      <sheetName val="Introduction"/>
      <sheetName val="Instructions and steps"/>
      <sheetName val="VSL annual update"/>
      <sheetName val="vQALY derivation"/>
      <sheetName val="vQALY future years"/>
      <sheetName val="Inflation (CPI-U)"/>
      <sheetName val="Historical earnings (CPS)"/>
      <sheetName val="Future earnings (CBO)"/>
      <sheetName val="Life table (CDC)"/>
      <sheetName val="HRQL (Hanmer et al.)"/>
    </sheetNames>
    <sheetDataSet>
      <sheetData sheetId="0"/>
      <sheetData sheetId="1"/>
      <sheetData sheetId="2"/>
      <sheetData sheetId="3"/>
      <sheetData sheetId="4"/>
      <sheetData sheetId="5">
        <row r="25">
          <cell r="G25">
            <v>580000</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spe.hhs.gov/reports/updating-vsl-estimat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02F6A-7B66-4322-A1F8-EB173E83DB99}">
  <dimension ref="B2:M46"/>
  <sheetViews>
    <sheetView tabSelected="1" zoomScale="80" zoomScaleNormal="80" workbookViewId="0">
      <pane xSplit="2" ySplit="7" topLeftCell="C8" activePane="bottomRight" state="frozen"/>
      <selection pane="topRight" activeCell="C1" sqref="C1"/>
      <selection pane="bottomLeft" activeCell="A6" sqref="A6"/>
      <selection pane="bottomRight"/>
    </sheetView>
  </sheetViews>
  <sheetFormatPr defaultColWidth="9.140625" defaultRowHeight="15" x14ac:dyDescent="0.25"/>
  <cols>
    <col min="1" max="2" width="9.140625" style="164"/>
    <col min="3" max="3" width="12.7109375" style="164" customWidth="1"/>
    <col min="4" max="4" width="12.7109375" style="165" customWidth="1"/>
    <col min="5" max="5" width="12.7109375" style="164" customWidth="1"/>
    <col min="6" max="6" width="9.140625" style="164"/>
    <col min="7" max="7" width="13.42578125" style="164" customWidth="1"/>
    <col min="8" max="8" width="9.140625" style="164"/>
    <col min="9" max="9" width="10" style="164" bestFit="1" customWidth="1"/>
    <col min="10" max="10" width="9.140625" style="164"/>
    <col min="11" max="11" width="11.42578125" style="164" bestFit="1" customWidth="1"/>
    <col min="12" max="16384" width="9.140625" style="164"/>
  </cols>
  <sheetData>
    <row r="2" spans="2:13" x14ac:dyDescent="0.25">
      <c r="B2" s="167" t="s">
        <v>297</v>
      </c>
    </row>
    <row r="3" spans="2:13" x14ac:dyDescent="0.25">
      <c r="B3" s="239" t="s">
        <v>301</v>
      </c>
      <c r="H3" s="240"/>
      <c r="I3" s="241"/>
      <c r="J3" s="242"/>
    </row>
    <row r="4" spans="2:13" x14ac:dyDescent="0.25">
      <c r="B4" s="164" t="s">
        <v>302</v>
      </c>
      <c r="I4" s="165"/>
      <c r="J4" s="165"/>
    </row>
    <row r="5" spans="2:13" x14ac:dyDescent="0.25">
      <c r="B5" s="170"/>
      <c r="C5" s="170"/>
    </row>
    <row r="6" spans="2:13" x14ac:dyDescent="0.25">
      <c r="C6" s="169" t="s">
        <v>288</v>
      </c>
    </row>
    <row r="7" spans="2:13" x14ac:dyDescent="0.25">
      <c r="B7" s="167" t="s">
        <v>182</v>
      </c>
      <c r="C7" s="167" t="s">
        <v>287</v>
      </c>
      <c r="D7" s="169" t="s">
        <v>286</v>
      </c>
      <c r="E7" s="167" t="s">
        <v>285</v>
      </c>
      <c r="G7" s="167" t="s">
        <v>304</v>
      </c>
      <c r="H7" s="168"/>
      <c r="I7" s="360">
        <f>'[1]vQALY derivation'!G25</f>
        <v>580000</v>
      </c>
      <c r="J7" s="168"/>
      <c r="K7" s="168"/>
      <c r="L7" s="168"/>
      <c r="M7" s="167"/>
    </row>
    <row r="8" spans="2:13" x14ac:dyDescent="0.25">
      <c r="B8" s="164" t="s">
        <v>284</v>
      </c>
      <c r="C8" s="171">
        <f>12000000*'Inflation (CPI-U)'!$N$38/'Inflation (CPI-U)'!$N$32*'Historical earnings (CPS)'!$F$37/'Historical earnings (CPS)'!$F$31*'VSL annual update'!$E$19</f>
        <v>14925771.935447838</v>
      </c>
      <c r="D8" s="171">
        <f>ROUND(14500000*'Inflation (CPI-U)'!$N$38/'Inflation (CPI-U)'!$N$32*'Historical earnings (CPS)'!$F$37/'Historical earnings (CPS)'!$F$31*'VSL annual update'!$E$19,-5)</f>
        <v>18000000</v>
      </c>
      <c r="E8" s="171">
        <f>15000000*'Inflation (CPI-U)'!$N$38/'Inflation (CPI-U)'!$N$32*'Historical earnings (CPS)'!$F$37/'Historical earnings (CPS)'!$F$31*'VSL annual update'!$E$19</f>
        <v>18657214.919309795</v>
      </c>
      <c r="G8" s="164" t="s">
        <v>305</v>
      </c>
      <c r="H8" s="165"/>
      <c r="I8" s="165"/>
      <c r="J8" s="165" t="s">
        <v>298</v>
      </c>
      <c r="K8" s="165"/>
      <c r="L8" s="165"/>
      <c r="M8" s="165"/>
    </row>
    <row r="9" spans="2:13" x14ac:dyDescent="0.25">
      <c r="B9" s="164" t="s">
        <v>283</v>
      </c>
      <c r="C9" s="165">
        <f>'VSL annual update'!H23</f>
        <v>5300000</v>
      </c>
      <c r="D9" s="165">
        <f>'VSL annual update'!I23</f>
        <v>11400000</v>
      </c>
      <c r="E9" s="165">
        <f>'VSL annual update'!J23</f>
        <v>17400000</v>
      </c>
      <c r="H9" s="165"/>
      <c r="I9" s="165"/>
      <c r="J9" s="165"/>
      <c r="K9" s="165"/>
      <c r="L9" s="165"/>
      <c r="M9" s="165"/>
    </row>
    <row r="10" spans="2:13" x14ac:dyDescent="0.25">
      <c r="B10" s="166">
        <v>66</v>
      </c>
      <c r="C10" s="165">
        <f>IF(VLOOKUP($B10,'WISQARS age &gt;65'!$B$7:$E$41,2,FALSE)&gt;999999,ROUND(VLOOKUP($B10,'WISQARS age &gt;65'!$B$7:$E$41,2,FALSE),-5),ROUND(VLOOKUP($B10,'WISQARS age &gt;65'!$B$7:$E$41,2,FALSE),-4))</f>
        <v>3000000</v>
      </c>
      <c r="D10" s="165">
        <f>IF(VLOOKUP($B10,'WISQARS age &gt;65'!$B$7:$E$41,3,FALSE)&gt;999999,ROUND(VLOOKUP($B10,'WISQARS age &gt;65'!$B$7:$E$41,3,FALSE),-5),ROUND(VLOOKUP($B10,'WISQARS age &gt;65'!$B$7:$E$41,3,FALSE),-4))</f>
        <v>6500000</v>
      </c>
      <c r="E10" s="165">
        <f>IF(VLOOKUP($B10,'WISQARS age &gt;65'!$B$7:$E$41,4,FALSE)&gt;999999,ROUND(VLOOKUP($B10,'WISQARS age &gt;65'!$B$7:$E$41,4,FALSE),-5),ROUND(VLOOKUP($B10,'WISQARS age &gt;65'!$B$7:$E$41,4,FALSE),-4))</f>
        <v>9900000</v>
      </c>
      <c r="G10" s="166"/>
      <c r="H10" s="165"/>
      <c r="I10" s="165"/>
      <c r="J10" s="165"/>
      <c r="K10" s="165"/>
      <c r="L10" s="165"/>
      <c r="M10" s="165"/>
    </row>
    <row r="11" spans="2:13" x14ac:dyDescent="0.25">
      <c r="B11" s="166">
        <v>67</v>
      </c>
      <c r="C11" s="165">
        <f>IF(VLOOKUP($B11,'WISQARS age &gt;65'!$B$7:$E$41,2,FALSE)&gt;999999,ROUND(VLOOKUP($B11,'WISQARS age &gt;65'!$B$7:$E$41,2,FALSE),-5),ROUND(VLOOKUP($B11,'WISQARS age &gt;65'!$B$7:$E$41,2,FALSE),-4))</f>
        <v>2900000</v>
      </c>
      <c r="D11" s="165">
        <f>IF(VLOOKUP($B11,'WISQARS age &gt;65'!$B$7:$E$41,3,FALSE)&gt;999999,ROUND(VLOOKUP($B11,'WISQARS age &gt;65'!$B$7:$E$41,3,FALSE),-5),ROUND(VLOOKUP($B11,'WISQARS age &gt;65'!$B$7:$E$41,3,FALSE),-4))</f>
        <v>6300000</v>
      </c>
      <c r="E11" s="165">
        <f>IF(VLOOKUP($B11,'WISQARS age &gt;65'!$B$7:$E$41,4,FALSE)&gt;999999,ROUND(VLOOKUP($B11,'WISQARS age &gt;65'!$B$7:$E$41,4,FALSE),-5),ROUND(VLOOKUP($B11,'WISQARS age &gt;65'!$B$7:$E$41,4,FALSE),-4))</f>
        <v>9600000</v>
      </c>
      <c r="G11" s="166"/>
      <c r="H11" s="165"/>
      <c r="I11" s="165"/>
      <c r="J11" s="165"/>
      <c r="K11" s="165"/>
      <c r="L11" s="165"/>
      <c r="M11" s="165"/>
    </row>
    <row r="12" spans="2:13" x14ac:dyDescent="0.25">
      <c r="B12" s="166">
        <v>68</v>
      </c>
      <c r="C12" s="165">
        <f>IF(VLOOKUP($B12,'WISQARS age &gt;65'!$B$7:$E$41,2,FALSE)&gt;999999,ROUND(VLOOKUP($B12,'WISQARS age &gt;65'!$B$7:$E$41,2,FALSE),-5),ROUND(VLOOKUP($B12,'WISQARS age &gt;65'!$B$7:$E$41,2,FALSE),-4))</f>
        <v>2800000</v>
      </c>
      <c r="D12" s="165">
        <f>IF(VLOOKUP($B12,'WISQARS age &gt;65'!$B$7:$E$41,3,FALSE)&gt;999999,ROUND(VLOOKUP($B12,'WISQARS age &gt;65'!$B$7:$E$41,3,FALSE),-5),ROUND(VLOOKUP($B12,'WISQARS age &gt;65'!$B$7:$E$41,3,FALSE),-4))</f>
        <v>6100000</v>
      </c>
      <c r="E12" s="165">
        <f>IF(VLOOKUP($B12,'WISQARS age &gt;65'!$B$7:$E$41,4,FALSE)&gt;999999,ROUND(VLOOKUP($B12,'WISQARS age &gt;65'!$B$7:$E$41,4,FALSE),-5),ROUND(VLOOKUP($B12,'WISQARS age &gt;65'!$B$7:$E$41,4,FALSE),-4))</f>
        <v>9200000</v>
      </c>
      <c r="G12" s="166"/>
      <c r="H12" s="165"/>
      <c r="I12" s="165"/>
      <c r="J12" s="165"/>
      <c r="K12" s="165"/>
      <c r="L12" s="165"/>
      <c r="M12" s="165"/>
    </row>
    <row r="13" spans="2:13" x14ac:dyDescent="0.25">
      <c r="B13" s="166">
        <v>69</v>
      </c>
      <c r="C13" s="165">
        <f>IF(VLOOKUP($B13,'WISQARS age &gt;65'!$B$7:$E$41,2,FALSE)&gt;999999,ROUND(VLOOKUP($B13,'WISQARS age &gt;65'!$B$7:$E$41,2,FALSE),-5),ROUND(VLOOKUP($B13,'WISQARS age &gt;65'!$B$7:$E$41,2,FALSE),-4))</f>
        <v>2700000</v>
      </c>
      <c r="D13" s="165">
        <f>IF(VLOOKUP($B13,'WISQARS age &gt;65'!$B$7:$E$41,3,FALSE)&gt;999999,ROUND(VLOOKUP($B13,'WISQARS age &gt;65'!$B$7:$E$41,3,FALSE),-5),ROUND(VLOOKUP($B13,'WISQARS age &gt;65'!$B$7:$E$41,3,FALSE),-4))</f>
        <v>5900000</v>
      </c>
      <c r="E13" s="165">
        <f>IF(VLOOKUP($B13,'WISQARS age &gt;65'!$B$7:$E$41,4,FALSE)&gt;999999,ROUND(VLOOKUP($B13,'WISQARS age &gt;65'!$B$7:$E$41,4,FALSE),-5),ROUND(VLOOKUP($B13,'WISQARS age &gt;65'!$B$7:$E$41,4,FALSE),-4))</f>
        <v>8900000</v>
      </c>
      <c r="G13" s="166"/>
      <c r="H13" s="165"/>
      <c r="I13" s="165"/>
      <c r="J13" s="165"/>
      <c r="K13" s="165"/>
      <c r="L13" s="165"/>
      <c r="M13" s="165"/>
    </row>
    <row r="14" spans="2:13" x14ac:dyDescent="0.25">
      <c r="B14" s="166">
        <v>70</v>
      </c>
      <c r="C14" s="165">
        <f>IF(VLOOKUP($B14,'WISQARS age &gt;65'!$B$7:$E$41,2,FALSE)&gt;999999,ROUND(VLOOKUP($B14,'WISQARS age &gt;65'!$B$7:$E$41,2,FALSE),-5),ROUND(VLOOKUP($B14,'WISQARS age &gt;65'!$B$7:$E$41,2,FALSE),-4))</f>
        <v>2600000</v>
      </c>
      <c r="D14" s="165">
        <f>IF(VLOOKUP($B14,'WISQARS age &gt;65'!$B$7:$E$41,3,FALSE)&gt;999999,ROUND(VLOOKUP($B14,'WISQARS age &gt;65'!$B$7:$E$41,3,FALSE),-5),ROUND(VLOOKUP($B14,'WISQARS age &gt;65'!$B$7:$E$41,3,FALSE),-4))</f>
        <v>5600000</v>
      </c>
      <c r="E14" s="165">
        <f>IF(VLOOKUP($B14,'WISQARS age &gt;65'!$B$7:$E$41,4,FALSE)&gt;999999,ROUND(VLOOKUP($B14,'WISQARS age &gt;65'!$B$7:$E$41,4,FALSE),-5),ROUND(VLOOKUP($B14,'WISQARS age &gt;65'!$B$7:$E$41,4,FALSE),-4))</f>
        <v>8600000</v>
      </c>
      <c r="G14" s="166"/>
      <c r="H14" s="165"/>
      <c r="I14" s="165"/>
      <c r="J14" s="165"/>
      <c r="K14" s="165"/>
      <c r="L14" s="165"/>
      <c r="M14" s="165"/>
    </row>
    <row r="15" spans="2:13" x14ac:dyDescent="0.25">
      <c r="B15" s="166">
        <v>71</v>
      </c>
      <c r="C15" s="165">
        <f>IF(VLOOKUP($B15,'WISQARS age &gt;65'!$B$7:$E$41,2,FALSE)&gt;999999,ROUND(VLOOKUP($B15,'WISQARS age &gt;65'!$B$7:$E$41,2,FALSE),-5),ROUND(VLOOKUP($B15,'WISQARS age &gt;65'!$B$7:$E$41,2,FALSE),-4))</f>
        <v>2500000</v>
      </c>
      <c r="D15" s="165">
        <f>IF(VLOOKUP($B15,'WISQARS age &gt;65'!$B$7:$E$41,3,FALSE)&gt;999999,ROUND(VLOOKUP($B15,'WISQARS age &gt;65'!$B$7:$E$41,3,FALSE),-5),ROUND(VLOOKUP($B15,'WISQARS age &gt;65'!$B$7:$E$41,3,FALSE),-4))</f>
        <v>5400000</v>
      </c>
      <c r="E15" s="165">
        <f>IF(VLOOKUP($B15,'WISQARS age &gt;65'!$B$7:$E$41,4,FALSE)&gt;999999,ROUND(VLOOKUP($B15,'WISQARS age &gt;65'!$B$7:$E$41,4,FALSE),-5),ROUND(VLOOKUP($B15,'WISQARS age &gt;65'!$B$7:$E$41,4,FALSE),-4))</f>
        <v>8300000</v>
      </c>
      <c r="G15" s="166"/>
      <c r="H15" s="165"/>
      <c r="I15" s="165"/>
      <c r="J15" s="165"/>
      <c r="K15" s="165"/>
      <c r="L15" s="165"/>
      <c r="M15" s="165"/>
    </row>
    <row r="16" spans="2:13" x14ac:dyDescent="0.25">
      <c r="B16" s="166">
        <v>72</v>
      </c>
      <c r="C16" s="165">
        <f>IF(VLOOKUP($B16,'WISQARS age &gt;65'!$B$7:$E$41,2,FALSE)&gt;999999,ROUND(VLOOKUP($B16,'WISQARS age &gt;65'!$B$7:$E$41,2,FALSE),-5),ROUND(VLOOKUP($B16,'WISQARS age &gt;65'!$B$7:$E$41,2,FALSE),-4))</f>
        <v>2400000</v>
      </c>
      <c r="D16" s="165">
        <f>IF(VLOOKUP($B16,'WISQARS age &gt;65'!$B$7:$E$41,3,FALSE)&gt;999999,ROUND(VLOOKUP($B16,'WISQARS age &gt;65'!$B$7:$E$41,3,FALSE),-5),ROUND(VLOOKUP($B16,'WISQARS age &gt;65'!$B$7:$E$41,3,FALSE),-4))</f>
        <v>5200000</v>
      </c>
      <c r="E16" s="165">
        <f>IF(VLOOKUP($B16,'WISQARS age &gt;65'!$B$7:$E$41,4,FALSE)&gt;999999,ROUND(VLOOKUP($B16,'WISQARS age &gt;65'!$B$7:$E$41,4,FALSE),-5),ROUND(VLOOKUP($B16,'WISQARS age &gt;65'!$B$7:$E$41,4,FALSE),-4))</f>
        <v>8000000</v>
      </c>
      <c r="G16" s="166"/>
      <c r="H16" s="165"/>
      <c r="I16" s="165"/>
      <c r="J16" s="165"/>
      <c r="K16" s="165"/>
      <c r="L16" s="165"/>
      <c r="M16" s="165"/>
    </row>
    <row r="17" spans="2:13" x14ac:dyDescent="0.25">
      <c r="B17" s="166">
        <v>73</v>
      </c>
      <c r="C17" s="165">
        <f>IF(VLOOKUP($B17,'WISQARS age &gt;65'!$B$7:$E$41,2,FALSE)&gt;999999,ROUND(VLOOKUP($B17,'WISQARS age &gt;65'!$B$7:$E$41,2,FALSE),-5),ROUND(VLOOKUP($B17,'WISQARS age &gt;65'!$B$7:$E$41,2,FALSE),-4))</f>
        <v>2300000</v>
      </c>
      <c r="D17" s="165">
        <f>IF(VLOOKUP($B17,'WISQARS age &gt;65'!$B$7:$E$41,3,FALSE)&gt;999999,ROUND(VLOOKUP($B17,'WISQARS age &gt;65'!$B$7:$E$41,3,FALSE),-5),ROUND(VLOOKUP($B17,'WISQARS age &gt;65'!$B$7:$E$41,3,FALSE),-4))</f>
        <v>5000000</v>
      </c>
      <c r="E17" s="165">
        <f>IF(VLOOKUP($B17,'WISQARS age &gt;65'!$B$7:$E$41,4,FALSE)&gt;999999,ROUND(VLOOKUP($B17,'WISQARS age &gt;65'!$B$7:$E$41,4,FALSE),-5),ROUND(VLOOKUP($B17,'WISQARS age &gt;65'!$B$7:$E$41,4,FALSE),-4))</f>
        <v>7600000</v>
      </c>
      <c r="G17" s="166"/>
      <c r="H17" s="165"/>
      <c r="I17" s="165"/>
      <c r="J17" s="165"/>
      <c r="K17" s="165"/>
      <c r="L17" s="165"/>
      <c r="M17" s="165"/>
    </row>
    <row r="18" spans="2:13" x14ac:dyDescent="0.25">
      <c r="B18" s="166">
        <v>74</v>
      </c>
      <c r="C18" s="165">
        <f>IF(VLOOKUP($B18,'WISQARS age &gt;65'!$B$7:$E$41,2,FALSE)&gt;999999,ROUND(VLOOKUP($B18,'WISQARS age &gt;65'!$B$7:$E$41,2,FALSE),-5),ROUND(VLOOKUP($B18,'WISQARS age &gt;65'!$B$7:$E$41,2,FALSE),-4))</f>
        <v>2200000</v>
      </c>
      <c r="D18" s="165">
        <f>IF(VLOOKUP($B18,'WISQARS age &gt;65'!$B$7:$E$41,3,FALSE)&gt;999999,ROUND(VLOOKUP($B18,'WISQARS age &gt;65'!$B$7:$E$41,3,FALSE),-5),ROUND(VLOOKUP($B18,'WISQARS age &gt;65'!$B$7:$E$41,3,FALSE),-4))</f>
        <v>4800000</v>
      </c>
      <c r="E18" s="165">
        <f>IF(VLOOKUP($B18,'WISQARS age &gt;65'!$B$7:$E$41,4,FALSE)&gt;999999,ROUND(VLOOKUP($B18,'WISQARS age &gt;65'!$B$7:$E$41,4,FALSE),-5),ROUND(VLOOKUP($B18,'WISQARS age &gt;65'!$B$7:$E$41,4,FALSE),-4))</f>
        <v>7300000</v>
      </c>
      <c r="G18" s="166"/>
      <c r="H18" s="165"/>
      <c r="I18" s="165"/>
      <c r="J18" s="165"/>
      <c r="K18" s="165"/>
      <c r="L18" s="165"/>
      <c r="M18" s="165"/>
    </row>
    <row r="19" spans="2:13" x14ac:dyDescent="0.25">
      <c r="B19" s="166">
        <v>75</v>
      </c>
      <c r="C19" s="165">
        <f>IF(VLOOKUP($B19,'WISQARS age &gt;65'!$B$7:$E$41,2,FALSE)&gt;999999,ROUND(VLOOKUP($B19,'WISQARS age &gt;65'!$B$7:$E$41,2,FALSE),-5),ROUND(VLOOKUP($B19,'WISQARS age &gt;65'!$B$7:$E$41,2,FALSE),-4))</f>
        <v>2200000</v>
      </c>
      <c r="D19" s="165">
        <f>IF(VLOOKUP($B19,'WISQARS age &gt;65'!$B$7:$E$41,3,FALSE)&gt;999999,ROUND(VLOOKUP($B19,'WISQARS age &gt;65'!$B$7:$E$41,3,FALSE),-5),ROUND(VLOOKUP($B19,'WISQARS age &gt;65'!$B$7:$E$41,3,FALSE),-4))</f>
        <v>4600000</v>
      </c>
      <c r="E19" s="165">
        <f>IF(VLOOKUP($B19,'WISQARS age &gt;65'!$B$7:$E$41,4,FALSE)&gt;999999,ROUND(VLOOKUP($B19,'WISQARS age &gt;65'!$B$7:$E$41,4,FALSE),-5),ROUND(VLOOKUP($B19,'WISQARS age &gt;65'!$B$7:$E$41,4,FALSE),-4))</f>
        <v>7000000</v>
      </c>
      <c r="G19" s="166"/>
      <c r="H19" s="165"/>
      <c r="I19" s="165"/>
      <c r="J19" s="165"/>
      <c r="K19" s="165"/>
      <c r="L19" s="165"/>
      <c r="M19" s="165"/>
    </row>
    <row r="20" spans="2:13" x14ac:dyDescent="0.25">
      <c r="B20" s="166">
        <v>76</v>
      </c>
      <c r="C20" s="165">
        <f>IF(VLOOKUP($B20,'WISQARS age &gt;65'!$B$7:$E$41,2,FALSE)&gt;999999,ROUND(VLOOKUP($B20,'WISQARS age &gt;65'!$B$7:$E$41,2,FALSE),-5),ROUND(VLOOKUP($B20,'WISQARS age &gt;65'!$B$7:$E$41,2,FALSE),-4))</f>
        <v>2100000</v>
      </c>
      <c r="D20" s="165">
        <f>IF(VLOOKUP($B20,'WISQARS age &gt;65'!$B$7:$E$41,3,FALSE)&gt;999999,ROUND(VLOOKUP($B20,'WISQARS age &gt;65'!$B$7:$E$41,3,FALSE),-5),ROUND(VLOOKUP($B20,'WISQARS age &gt;65'!$B$7:$E$41,3,FALSE),-4))</f>
        <v>4400000</v>
      </c>
      <c r="E20" s="165">
        <f>IF(VLOOKUP($B20,'WISQARS age &gt;65'!$B$7:$E$41,4,FALSE)&gt;999999,ROUND(VLOOKUP($B20,'WISQARS age &gt;65'!$B$7:$E$41,4,FALSE),-5),ROUND(VLOOKUP($B20,'WISQARS age &gt;65'!$B$7:$E$41,4,FALSE),-4))</f>
        <v>6700000</v>
      </c>
      <c r="G20" s="166"/>
      <c r="H20" s="165"/>
      <c r="I20" s="165"/>
      <c r="J20" s="165"/>
      <c r="K20" s="165"/>
      <c r="L20" s="165"/>
      <c r="M20" s="165"/>
    </row>
    <row r="21" spans="2:13" x14ac:dyDescent="0.25">
      <c r="B21" s="166">
        <v>77</v>
      </c>
      <c r="C21" s="165">
        <f>IF(VLOOKUP($B21,'WISQARS age &gt;65'!$B$7:$E$41,2,FALSE)&gt;999999,ROUND(VLOOKUP($B21,'WISQARS age &gt;65'!$B$7:$E$41,2,FALSE),-5),ROUND(VLOOKUP($B21,'WISQARS age &gt;65'!$B$7:$E$41,2,FALSE),-4))</f>
        <v>2000000</v>
      </c>
      <c r="D21" s="165">
        <f>IF(VLOOKUP($B21,'WISQARS age &gt;65'!$B$7:$E$41,3,FALSE)&gt;999999,ROUND(VLOOKUP($B21,'WISQARS age &gt;65'!$B$7:$E$41,3,FALSE),-5),ROUND(VLOOKUP($B21,'WISQARS age &gt;65'!$B$7:$E$41,3,FALSE),-4))</f>
        <v>4200000</v>
      </c>
      <c r="E21" s="165">
        <f>IF(VLOOKUP($B21,'WISQARS age &gt;65'!$B$7:$E$41,4,FALSE)&gt;999999,ROUND(VLOOKUP($B21,'WISQARS age &gt;65'!$B$7:$E$41,4,FALSE),-5),ROUND(VLOOKUP($B21,'WISQARS age &gt;65'!$B$7:$E$41,4,FALSE),-4))</f>
        <v>6400000</v>
      </c>
      <c r="G21" s="166"/>
      <c r="H21" s="165"/>
      <c r="I21" s="165"/>
      <c r="J21" s="165"/>
      <c r="K21" s="165"/>
      <c r="L21" s="165"/>
      <c r="M21" s="165"/>
    </row>
    <row r="22" spans="2:13" x14ac:dyDescent="0.25">
      <c r="B22" s="166">
        <v>78</v>
      </c>
      <c r="C22" s="165">
        <f>IF(VLOOKUP($B22,'WISQARS age &gt;65'!$B$7:$E$41,2,FALSE)&gt;999999,ROUND(VLOOKUP($B22,'WISQARS age &gt;65'!$B$7:$E$41,2,FALSE),-5),ROUND(VLOOKUP($B22,'WISQARS age &gt;65'!$B$7:$E$41,2,FALSE),-4))</f>
        <v>1900000</v>
      </c>
      <c r="D22" s="165">
        <f>IF(VLOOKUP($B22,'WISQARS age &gt;65'!$B$7:$E$41,3,FALSE)&gt;999999,ROUND(VLOOKUP($B22,'WISQARS age &gt;65'!$B$7:$E$41,3,FALSE),-5),ROUND(VLOOKUP($B22,'WISQARS age &gt;65'!$B$7:$E$41,3,FALSE),-4))</f>
        <v>4000000</v>
      </c>
      <c r="E22" s="165">
        <f>IF(VLOOKUP($B22,'WISQARS age &gt;65'!$B$7:$E$41,4,FALSE)&gt;999999,ROUND(VLOOKUP($B22,'WISQARS age &gt;65'!$B$7:$E$41,4,FALSE),-5),ROUND(VLOOKUP($B22,'WISQARS age &gt;65'!$B$7:$E$41,4,FALSE),-4))</f>
        <v>6100000</v>
      </c>
      <c r="G22" s="166"/>
      <c r="H22" s="165"/>
      <c r="I22" s="165"/>
      <c r="J22" s="165"/>
      <c r="K22" s="165"/>
      <c r="L22" s="165"/>
      <c r="M22" s="165"/>
    </row>
    <row r="23" spans="2:13" x14ac:dyDescent="0.25">
      <c r="B23" s="166">
        <v>79</v>
      </c>
      <c r="C23" s="165">
        <f>IF(VLOOKUP($B23,'WISQARS age &gt;65'!$B$7:$E$41,2,FALSE)&gt;999999,ROUND(VLOOKUP($B23,'WISQARS age &gt;65'!$B$7:$E$41,2,FALSE),-5),ROUND(VLOOKUP($B23,'WISQARS age &gt;65'!$B$7:$E$41,2,FALSE),-4))</f>
        <v>1800000</v>
      </c>
      <c r="D23" s="165">
        <f>IF(VLOOKUP($B23,'WISQARS age &gt;65'!$B$7:$E$41,3,FALSE)&gt;999999,ROUND(VLOOKUP($B23,'WISQARS age &gt;65'!$B$7:$E$41,3,FALSE),-5),ROUND(VLOOKUP($B23,'WISQARS age &gt;65'!$B$7:$E$41,3,FALSE),-4))</f>
        <v>3800000</v>
      </c>
      <c r="E23" s="165">
        <f>IF(VLOOKUP($B23,'WISQARS age &gt;65'!$B$7:$E$41,4,FALSE)&gt;999999,ROUND(VLOOKUP($B23,'WISQARS age &gt;65'!$B$7:$E$41,4,FALSE),-5),ROUND(VLOOKUP($B23,'WISQARS age &gt;65'!$B$7:$E$41,4,FALSE),-4))</f>
        <v>5800000</v>
      </c>
      <c r="G23" s="166"/>
      <c r="H23" s="165"/>
      <c r="I23" s="165"/>
      <c r="J23" s="165"/>
      <c r="K23" s="165"/>
      <c r="L23" s="165"/>
      <c r="M23" s="165"/>
    </row>
    <row r="24" spans="2:13" x14ac:dyDescent="0.25">
      <c r="B24" s="166">
        <v>80</v>
      </c>
      <c r="C24" s="165">
        <f>IF(VLOOKUP($B24,'WISQARS age &gt;65'!$B$7:$E$41,2,FALSE)&gt;999999,ROUND(VLOOKUP($B24,'WISQARS age &gt;65'!$B$7:$E$41,2,FALSE),-5),ROUND(VLOOKUP($B24,'WISQARS age &gt;65'!$B$7:$E$41,2,FALSE),-4))</f>
        <v>1700000</v>
      </c>
      <c r="D24" s="165">
        <f>IF(VLOOKUP($B24,'WISQARS age &gt;65'!$B$7:$E$41,3,FALSE)&gt;999999,ROUND(VLOOKUP($B24,'WISQARS age &gt;65'!$B$7:$E$41,3,FALSE),-5),ROUND(VLOOKUP($B24,'WISQARS age &gt;65'!$B$7:$E$41,3,FALSE),-4))</f>
        <v>3600000</v>
      </c>
      <c r="E24" s="165">
        <f>IF(VLOOKUP($B24,'WISQARS age &gt;65'!$B$7:$E$41,4,FALSE)&gt;999999,ROUND(VLOOKUP($B24,'WISQARS age &gt;65'!$B$7:$E$41,4,FALSE),-5),ROUND(VLOOKUP($B24,'WISQARS age &gt;65'!$B$7:$E$41,4,FALSE),-4))</f>
        <v>5500000</v>
      </c>
      <c r="G24" s="166"/>
      <c r="H24" s="165"/>
      <c r="I24" s="165"/>
      <c r="J24" s="165"/>
      <c r="K24" s="165"/>
      <c r="L24" s="165"/>
      <c r="M24" s="165"/>
    </row>
    <row r="25" spans="2:13" x14ac:dyDescent="0.25">
      <c r="B25" s="166">
        <v>81</v>
      </c>
      <c r="C25" s="165">
        <f>IF(VLOOKUP($B25,'WISQARS age &gt;65'!$B$7:$E$41,2,FALSE)&gt;999999,ROUND(VLOOKUP($B25,'WISQARS age &gt;65'!$B$7:$E$41,2,FALSE),-5),ROUND(VLOOKUP($B25,'WISQARS age &gt;65'!$B$7:$E$41,2,FALSE),-4))</f>
        <v>1600000</v>
      </c>
      <c r="D25" s="165">
        <f>IF(VLOOKUP($B25,'WISQARS age &gt;65'!$B$7:$E$41,3,FALSE)&gt;999999,ROUND(VLOOKUP($B25,'WISQARS age &gt;65'!$B$7:$E$41,3,FALSE),-5),ROUND(VLOOKUP($B25,'WISQARS age &gt;65'!$B$7:$E$41,3,FALSE),-4))</f>
        <v>3400000</v>
      </c>
      <c r="E25" s="165">
        <f>IF(VLOOKUP($B25,'WISQARS age &gt;65'!$B$7:$E$41,4,FALSE)&gt;999999,ROUND(VLOOKUP($B25,'WISQARS age &gt;65'!$B$7:$E$41,4,FALSE),-5),ROUND(VLOOKUP($B25,'WISQARS age &gt;65'!$B$7:$E$41,4,FALSE),-4))</f>
        <v>5200000</v>
      </c>
      <c r="G25" s="166"/>
      <c r="H25" s="165"/>
      <c r="I25" s="165"/>
      <c r="J25" s="165"/>
      <c r="K25" s="165"/>
      <c r="L25" s="165"/>
      <c r="M25" s="165"/>
    </row>
    <row r="26" spans="2:13" x14ac:dyDescent="0.25">
      <c r="B26" s="166">
        <v>82</v>
      </c>
      <c r="C26" s="165">
        <f>IF(VLOOKUP($B26,'WISQARS age &gt;65'!$B$7:$E$41,2,FALSE)&gt;999999,ROUND(VLOOKUP($B26,'WISQARS age &gt;65'!$B$7:$E$41,2,FALSE),-5),ROUND(VLOOKUP($B26,'WISQARS age &gt;65'!$B$7:$E$41,2,FALSE),-4))</f>
        <v>1500000</v>
      </c>
      <c r="D26" s="165">
        <f>IF(VLOOKUP($B26,'WISQARS age &gt;65'!$B$7:$E$41,3,FALSE)&gt;999999,ROUND(VLOOKUP($B26,'WISQARS age &gt;65'!$B$7:$E$41,3,FALSE),-5),ROUND(VLOOKUP($B26,'WISQARS age &gt;65'!$B$7:$E$41,3,FALSE),-4))</f>
        <v>3200000</v>
      </c>
      <c r="E26" s="165">
        <f>IF(VLOOKUP($B26,'WISQARS age &gt;65'!$B$7:$E$41,4,FALSE)&gt;999999,ROUND(VLOOKUP($B26,'WISQARS age &gt;65'!$B$7:$E$41,4,FALSE),-5),ROUND(VLOOKUP($B26,'WISQARS age &gt;65'!$B$7:$E$41,4,FALSE),-4))</f>
        <v>4900000</v>
      </c>
      <c r="G26" s="166"/>
      <c r="H26" s="165"/>
      <c r="I26" s="165"/>
      <c r="J26" s="165"/>
      <c r="K26" s="165"/>
      <c r="L26" s="165"/>
      <c r="M26" s="165"/>
    </row>
    <row r="27" spans="2:13" x14ac:dyDescent="0.25">
      <c r="B27" s="166">
        <v>83</v>
      </c>
      <c r="C27" s="165">
        <f>IF(VLOOKUP($B27,'WISQARS age &gt;65'!$B$7:$E$41,2,FALSE)&gt;999999,ROUND(VLOOKUP($B27,'WISQARS age &gt;65'!$B$7:$E$41,2,FALSE),-5),ROUND(VLOOKUP($B27,'WISQARS age &gt;65'!$B$7:$E$41,2,FALSE),-4))</f>
        <v>1400000</v>
      </c>
      <c r="D27" s="165">
        <f>IF(VLOOKUP($B27,'WISQARS age &gt;65'!$B$7:$E$41,3,FALSE)&gt;999999,ROUND(VLOOKUP($B27,'WISQARS age &gt;65'!$B$7:$E$41,3,FALSE),-5),ROUND(VLOOKUP($B27,'WISQARS age &gt;65'!$B$7:$E$41,3,FALSE),-4))</f>
        <v>3100000</v>
      </c>
      <c r="E27" s="165">
        <f>IF(VLOOKUP($B27,'WISQARS age &gt;65'!$B$7:$E$41,4,FALSE)&gt;999999,ROUND(VLOOKUP($B27,'WISQARS age &gt;65'!$B$7:$E$41,4,FALSE),-5),ROUND(VLOOKUP($B27,'WISQARS age &gt;65'!$B$7:$E$41,4,FALSE),-4))</f>
        <v>4700000</v>
      </c>
      <c r="G27" s="166"/>
      <c r="H27" s="165"/>
      <c r="I27" s="165"/>
      <c r="J27" s="165"/>
      <c r="K27" s="165"/>
      <c r="L27" s="165"/>
      <c r="M27" s="165"/>
    </row>
    <row r="28" spans="2:13" x14ac:dyDescent="0.25">
      <c r="B28" s="166">
        <v>84</v>
      </c>
      <c r="C28" s="165">
        <f>IF(VLOOKUP($B28,'WISQARS age &gt;65'!$B$7:$E$41,2,FALSE)&gt;999999,ROUND(VLOOKUP($B28,'WISQARS age &gt;65'!$B$7:$E$41,2,FALSE),-5),ROUND(VLOOKUP($B28,'WISQARS age &gt;65'!$B$7:$E$41,2,FALSE),-4))</f>
        <v>1300000</v>
      </c>
      <c r="D28" s="165">
        <f>IF(VLOOKUP($B28,'WISQARS age &gt;65'!$B$7:$E$41,3,FALSE)&gt;999999,ROUND(VLOOKUP($B28,'WISQARS age &gt;65'!$B$7:$E$41,3,FALSE),-5),ROUND(VLOOKUP($B28,'WISQARS age &gt;65'!$B$7:$E$41,3,FALSE),-4))</f>
        <v>2900000</v>
      </c>
      <c r="E28" s="165">
        <f>IF(VLOOKUP($B28,'WISQARS age &gt;65'!$B$7:$E$41,4,FALSE)&gt;999999,ROUND(VLOOKUP($B28,'WISQARS age &gt;65'!$B$7:$E$41,4,FALSE),-5),ROUND(VLOOKUP($B28,'WISQARS age &gt;65'!$B$7:$E$41,4,FALSE),-4))</f>
        <v>4400000</v>
      </c>
      <c r="G28" s="166"/>
      <c r="H28" s="165"/>
      <c r="I28" s="165"/>
      <c r="J28" s="165"/>
      <c r="K28" s="165"/>
      <c r="L28" s="165"/>
      <c r="M28" s="165"/>
    </row>
    <row r="29" spans="2:13" x14ac:dyDescent="0.25">
      <c r="B29" s="166">
        <v>85</v>
      </c>
      <c r="C29" s="165">
        <f>IF(VLOOKUP($B29,'WISQARS age &gt;65'!$B$7:$E$41,2,FALSE)&gt;999999,ROUND(VLOOKUP($B29,'WISQARS age &gt;65'!$B$7:$E$41,2,FALSE),-5),ROUND(VLOOKUP($B29,'WISQARS age &gt;65'!$B$7:$E$41,2,FALSE),-4))</f>
        <v>1300000</v>
      </c>
      <c r="D29" s="165">
        <f>IF(VLOOKUP($B29,'WISQARS age &gt;65'!$B$7:$E$41,3,FALSE)&gt;999999,ROUND(VLOOKUP($B29,'WISQARS age &gt;65'!$B$7:$E$41,3,FALSE),-5),ROUND(VLOOKUP($B29,'WISQARS age &gt;65'!$B$7:$E$41,3,FALSE),-4))</f>
        <v>2700000</v>
      </c>
      <c r="E29" s="165">
        <f>IF(VLOOKUP($B29,'WISQARS age &gt;65'!$B$7:$E$41,4,FALSE)&gt;999999,ROUND(VLOOKUP($B29,'WISQARS age &gt;65'!$B$7:$E$41,4,FALSE),-5),ROUND(VLOOKUP($B29,'WISQARS age &gt;65'!$B$7:$E$41,4,FALSE),-4))</f>
        <v>4100000</v>
      </c>
      <c r="G29" s="166"/>
      <c r="H29" s="165"/>
      <c r="I29" s="165"/>
      <c r="J29" s="165"/>
      <c r="K29" s="165"/>
      <c r="L29" s="165"/>
      <c r="M29" s="165"/>
    </row>
    <row r="30" spans="2:13" x14ac:dyDescent="0.25">
      <c r="B30" s="166">
        <v>86</v>
      </c>
      <c r="C30" s="165">
        <f>IF(VLOOKUP($B30,'WISQARS age &gt;65'!$B$7:$E$41,2,FALSE)&gt;999999,ROUND(VLOOKUP($B30,'WISQARS age &gt;65'!$B$7:$E$41,2,FALSE),-5),ROUND(VLOOKUP($B30,'WISQARS age &gt;65'!$B$7:$E$41,2,FALSE),-4))</f>
        <v>1200000</v>
      </c>
      <c r="D30" s="165">
        <f>IF(VLOOKUP($B30,'WISQARS age &gt;65'!$B$7:$E$41,3,FALSE)&gt;999999,ROUND(VLOOKUP($B30,'WISQARS age &gt;65'!$B$7:$E$41,3,FALSE),-5),ROUND(VLOOKUP($B30,'WISQARS age &gt;65'!$B$7:$E$41,3,FALSE),-4))</f>
        <v>2600000</v>
      </c>
      <c r="E30" s="165">
        <f>IF(VLOOKUP($B30,'WISQARS age &gt;65'!$B$7:$E$41,4,FALSE)&gt;999999,ROUND(VLOOKUP($B30,'WISQARS age &gt;65'!$B$7:$E$41,4,FALSE),-5),ROUND(VLOOKUP($B30,'WISQARS age &gt;65'!$B$7:$E$41,4,FALSE),-4))</f>
        <v>3900000</v>
      </c>
      <c r="G30" s="166"/>
      <c r="H30" s="165"/>
      <c r="I30" s="165"/>
      <c r="J30" s="165"/>
      <c r="K30" s="165"/>
      <c r="L30" s="165"/>
      <c r="M30" s="165"/>
    </row>
    <row r="31" spans="2:13" x14ac:dyDescent="0.25">
      <c r="B31" s="166">
        <v>87</v>
      </c>
      <c r="C31" s="165">
        <f>IF(VLOOKUP($B31,'WISQARS age &gt;65'!$B$7:$E$41,2,FALSE)&gt;999999,ROUND(VLOOKUP($B31,'WISQARS age &gt;65'!$B$7:$E$41,2,FALSE),-5),ROUND(VLOOKUP($B31,'WISQARS age &gt;65'!$B$7:$E$41,2,FALSE),-4))</f>
        <v>1100000</v>
      </c>
      <c r="D31" s="165">
        <f>IF(VLOOKUP($B31,'WISQARS age &gt;65'!$B$7:$E$41,3,FALSE)&gt;999999,ROUND(VLOOKUP($B31,'WISQARS age &gt;65'!$B$7:$E$41,3,FALSE),-5),ROUND(VLOOKUP($B31,'WISQARS age &gt;65'!$B$7:$E$41,3,FALSE),-4))</f>
        <v>2400000</v>
      </c>
      <c r="E31" s="165">
        <f>IF(VLOOKUP($B31,'WISQARS age &gt;65'!$B$7:$E$41,4,FALSE)&gt;999999,ROUND(VLOOKUP($B31,'WISQARS age &gt;65'!$B$7:$E$41,4,FALSE),-5),ROUND(VLOOKUP($B31,'WISQARS age &gt;65'!$B$7:$E$41,4,FALSE),-4))</f>
        <v>3700000</v>
      </c>
      <c r="G31" s="166"/>
      <c r="H31" s="165"/>
      <c r="I31" s="165"/>
      <c r="J31" s="165"/>
      <c r="K31" s="165"/>
      <c r="L31" s="165"/>
      <c r="M31" s="165"/>
    </row>
    <row r="32" spans="2:13" x14ac:dyDescent="0.25">
      <c r="B32" s="166">
        <v>88</v>
      </c>
      <c r="C32" s="165">
        <f>IF(VLOOKUP($B32,'WISQARS age &gt;65'!$B$7:$E$41,2,FALSE)&gt;999999,ROUND(VLOOKUP($B32,'WISQARS age &gt;65'!$B$7:$E$41,2,FALSE),-5),ROUND(VLOOKUP($B32,'WISQARS age &gt;65'!$B$7:$E$41,2,FALSE),-4))</f>
        <v>1100000</v>
      </c>
      <c r="D32" s="165">
        <f>IF(VLOOKUP($B32,'WISQARS age &gt;65'!$B$7:$E$41,3,FALSE)&gt;999999,ROUND(VLOOKUP($B32,'WISQARS age &gt;65'!$B$7:$E$41,3,FALSE),-5),ROUND(VLOOKUP($B32,'WISQARS age &gt;65'!$B$7:$E$41,3,FALSE),-4))</f>
        <v>2300000</v>
      </c>
      <c r="E32" s="165">
        <f>IF(VLOOKUP($B32,'WISQARS age &gt;65'!$B$7:$E$41,4,FALSE)&gt;999999,ROUND(VLOOKUP($B32,'WISQARS age &gt;65'!$B$7:$E$41,4,FALSE),-5),ROUND(VLOOKUP($B32,'WISQARS age &gt;65'!$B$7:$E$41,4,FALSE),-4))</f>
        <v>3400000</v>
      </c>
      <c r="G32" s="166"/>
      <c r="H32" s="165"/>
      <c r="I32" s="165"/>
      <c r="J32" s="165"/>
      <c r="K32" s="165"/>
      <c r="L32" s="165"/>
      <c r="M32" s="165"/>
    </row>
    <row r="33" spans="2:13" x14ac:dyDescent="0.25">
      <c r="B33" s="166">
        <v>89</v>
      </c>
      <c r="C33" s="165">
        <f>IF(VLOOKUP($B33,'WISQARS age &gt;65'!$B$7:$E$41,2,FALSE)&gt;999999,ROUND(VLOOKUP($B33,'WISQARS age &gt;65'!$B$7:$E$41,2,FALSE),-5),ROUND(VLOOKUP($B33,'WISQARS age &gt;65'!$B$7:$E$41,2,FALSE),-4))</f>
        <v>990000</v>
      </c>
      <c r="D33" s="165">
        <f>IF(VLOOKUP($B33,'WISQARS age &gt;65'!$B$7:$E$41,3,FALSE)&gt;999999,ROUND(VLOOKUP($B33,'WISQARS age &gt;65'!$B$7:$E$41,3,FALSE),-5),ROUND(VLOOKUP($B33,'WISQARS age &gt;65'!$B$7:$E$41,3,FALSE),-4))</f>
        <v>2100000</v>
      </c>
      <c r="E33" s="165">
        <f>IF(VLOOKUP($B33,'WISQARS age &gt;65'!$B$7:$E$41,4,FALSE)&gt;999999,ROUND(VLOOKUP($B33,'WISQARS age &gt;65'!$B$7:$E$41,4,FALSE),-5),ROUND(VLOOKUP($B33,'WISQARS age &gt;65'!$B$7:$E$41,4,FALSE),-4))</f>
        <v>3200000</v>
      </c>
      <c r="G33" s="166"/>
      <c r="H33" s="165"/>
      <c r="I33" s="165"/>
      <c r="J33" s="165"/>
      <c r="K33" s="165"/>
      <c r="L33" s="165"/>
      <c r="M33" s="165"/>
    </row>
    <row r="34" spans="2:13" x14ac:dyDescent="0.25">
      <c r="B34" s="166">
        <v>90</v>
      </c>
      <c r="C34" s="165">
        <f>IF(VLOOKUP($B34,'WISQARS age &gt;65'!$B$7:$E$41,2,FALSE)&gt;999999,ROUND(VLOOKUP($B34,'WISQARS age &gt;65'!$B$7:$E$41,2,FALSE),-5),ROUND(VLOOKUP($B34,'WISQARS age &gt;65'!$B$7:$E$41,2,FALSE),-4))</f>
        <v>920000</v>
      </c>
      <c r="D34" s="165">
        <f>IF(VLOOKUP($B34,'WISQARS age &gt;65'!$B$7:$E$41,3,FALSE)&gt;999999,ROUND(VLOOKUP($B34,'WISQARS age &gt;65'!$B$7:$E$41,3,FALSE),-5),ROUND(VLOOKUP($B34,'WISQARS age &gt;65'!$B$7:$E$41,3,FALSE),-4))</f>
        <v>2000000</v>
      </c>
      <c r="E34" s="165">
        <f>IF(VLOOKUP($B34,'WISQARS age &gt;65'!$B$7:$E$41,4,FALSE)&gt;999999,ROUND(VLOOKUP($B34,'WISQARS age &gt;65'!$B$7:$E$41,4,FALSE),-5),ROUND(VLOOKUP($B34,'WISQARS age &gt;65'!$B$7:$E$41,4,FALSE),-4))</f>
        <v>3000000</v>
      </c>
      <c r="G34" s="166"/>
      <c r="H34" s="165"/>
      <c r="I34" s="165"/>
      <c r="J34" s="165"/>
      <c r="K34" s="165"/>
      <c r="L34" s="165"/>
      <c r="M34" s="165"/>
    </row>
    <row r="35" spans="2:13" x14ac:dyDescent="0.25">
      <c r="B35" s="166">
        <v>91</v>
      </c>
      <c r="C35" s="165">
        <f>IF(VLOOKUP($B35,'WISQARS age &gt;65'!$B$7:$E$41,2,FALSE)&gt;999999,ROUND(VLOOKUP($B35,'WISQARS age &gt;65'!$B$7:$E$41,2,FALSE),-5),ROUND(VLOOKUP($B35,'WISQARS age &gt;65'!$B$7:$E$41,2,FALSE),-4))</f>
        <v>860000</v>
      </c>
      <c r="D35" s="165">
        <f>IF(VLOOKUP($B35,'WISQARS age &gt;65'!$B$7:$E$41,3,FALSE)&gt;999999,ROUND(VLOOKUP($B35,'WISQARS age &gt;65'!$B$7:$E$41,3,FALSE),-5),ROUND(VLOOKUP($B35,'WISQARS age &gt;65'!$B$7:$E$41,3,FALSE),-4))</f>
        <v>1800000</v>
      </c>
      <c r="E35" s="165">
        <f>IF(VLOOKUP($B35,'WISQARS age &gt;65'!$B$7:$E$41,4,FALSE)&gt;999999,ROUND(VLOOKUP($B35,'WISQARS age &gt;65'!$B$7:$E$41,4,FALSE),-5),ROUND(VLOOKUP($B35,'WISQARS age &gt;65'!$B$7:$E$41,4,FALSE),-4))</f>
        <v>2800000</v>
      </c>
      <c r="G35" s="166"/>
      <c r="H35" s="165"/>
      <c r="I35" s="165"/>
      <c r="J35" s="165"/>
      <c r="K35" s="165"/>
      <c r="L35" s="165"/>
      <c r="M35" s="165"/>
    </row>
    <row r="36" spans="2:13" x14ac:dyDescent="0.25">
      <c r="B36" s="166">
        <v>92</v>
      </c>
      <c r="C36" s="165">
        <f>IF(VLOOKUP($B36,'WISQARS age &gt;65'!$B$7:$E$41,2,FALSE)&gt;999999,ROUND(VLOOKUP($B36,'WISQARS age &gt;65'!$B$7:$E$41,2,FALSE),-5),ROUND(VLOOKUP($B36,'WISQARS age &gt;65'!$B$7:$E$41,2,FALSE),-4))</f>
        <v>800000</v>
      </c>
      <c r="D36" s="165">
        <f>IF(VLOOKUP($B36,'WISQARS age &gt;65'!$B$7:$E$41,3,FALSE)&gt;999999,ROUND(VLOOKUP($B36,'WISQARS age &gt;65'!$B$7:$E$41,3,FALSE),-5),ROUND(VLOOKUP($B36,'WISQARS age &gt;65'!$B$7:$E$41,3,FALSE),-4))</f>
        <v>1700000</v>
      </c>
      <c r="E36" s="165">
        <f>IF(VLOOKUP($B36,'WISQARS age &gt;65'!$B$7:$E$41,4,FALSE)&gt;999999,ROUND(VLOOKUP($B36,'WISQARS age &gt;65'!$B$7:$E$41,4,FALSE),-5),ROUND(VLOOKUP($B36,'WISQARS age &gt;65'!$B$7:$E$41,4,FALSE),-4))</f>
        <v>2600000</v>
      </c>
      <c r="G36" s="166"/>
      <c r="H36" s="165"/>
      <c r="I36" s="165"/>
      <c r="J36" s="165"/>
      <c r="K36" s="165"/>
      <c r="L36" s="165"/>
      <c r="M36" s="165"/>
    </row>
    <row r="37" spans="2:13" x14ac:dyDescent="0.25">
      <c r="B37" s="166">
        <v>93</v>
      </c>
      <c r="C37" s="165">
        <f>IF(VLOOKUP($B37,'WISQARS age &gt;65'!$B$7:$E$41,2,FALSE)&gt;999999,ROUND(VLOOKUP($B37,'WISQARS age &gt;65'!$B$7:$E$41,2,FALSE),-5),ROUND(VLOOKUP($B37,'WISQARS age &gt;65'!$B$7:$E$41,2,FALSE),-4))</f>
        <v>750000</v>
      </c>
      <c r="D37" s="165">
        <f>IF(VLOOKUP($B37,'WISQARS age &gt;65'!$B$7:$E$41,3,FALSE)&gt;999999,ROUND(VLOOKUP($B37,'WISQARS age &gt;65'!$B$7:$E$41,3,FALSE),-5),ROUND(VLOOKUP($B37,'WISQARS age &gt;65'!$B$7:$E$41,3,FALSE),-4))</f>
        <v>1600000</v>
      </c>
      <c r="E37" s="165">
        <f>IF(VLOOKUP($B37,'WISQARS age &gt;65'!$B$7:$E$41,4,FALSE)&gt;999999,ROUND(VLOOKUP($B37,'WISQARS age &gt;65'!$B$7:$E$41,4,FALSE),-5),ROUND(VLOOKUP($B37,'WISQARS age &gt;65'!$B$7:$E$41,4,FALSE),-4))</f>
        <v>2400000</v>
      </c>
      <c r="G37" s="166"/>
      <c r="H37" s="165"/>
      <c r="I37" s="165"/>
      <c r="J37" s="165"/>
      <c r="K37" s="165"/>
      <c r="L37" s="165"/>
      <c r="M37" s="165"/>
    </row>
    <row r="38" spans="2:13" x14ac:dyDescent="0.25">
      <c r="B38" s="166">
        <v>94</v>
      </c>
      <c r="C38" s="165">
        <f>IF(VLOOKUP($B38,'WISQARS age &gt;65'!$B$7:$E$41,2,FALSE)&gt;999999,ROUND(VLOOKUP($B38,'WISQARS age &gt;65'!$B$7:$E$41,2,FALSE),-5),ROUND(VLOOKUP($B38,'WISQARS age &gt;65'!$B$7:$E$41,2,FALSE),-4))</f>
        <v>690000</v>
      </c>
      <c r="D38" s="165">
        <f>IF(VLOOKUP($B38,'WISQARS age &gt;65'!$B$7:$E$41,3,FALSE)&gt;999999,ROUND(VLOOKUP($B38,'WISQARS age &gt;65'!$B$7:$E$41,3,FALSE),-5),ROUND(VLOOKUP($B38,'WISQARS age &gt;65'!$B$7:$E$41,3,FALSE),-4))</f>
        <v>1500000</v>
      </c>
      <c r="E38" s="165">
        <f>IF(VLOOKUP($B38,'WISQARS age &gt;65'!$B$7:$E$41,4,FALSE)&gt;999999,ROUND(VLOOKUP($B38,'WISQARS age &gt;65'!$B$7:$E$41,4,FALSE),-5),ROUND(VLOOKUP($B38,'WISQARS age &gt;65'!$B$7:$E$41,4,FALSE),-4))</f>
        <v>2300000</v>
      </c>
      <c r="G38" s="166"/>
      <c r="H38" s="165"/>
      <c r="I38" s="165"/>
      <c r="J38" s="165"/>
      <c r="K38" s="165"/>
      <c r="L38" s="165"/>
      <c r="M38" s="165"/>
    </row>
    <row r="39" spans="2:13" x14ac:dyDescent="0.25">
      <c r="B39" s="166">
        <v>95</v>
      </c>
      <c r="C39" s="165">
        <f>IF(VLOOKUP($B39,'WISQARS age &gt;65'!$B$7:$E$41,2,FALSE)&gt;999999,ROUND(VLOOKUP($B39,'WISQARS age &gt;65'!$B$7:$E$41,2,FALSE),-5),ROUND(VLOOKUP($B39,'WISQARS age &gt;65'!$B$7:$E$41,2,FALSE),-4))</f>
        <v>630000</v>
      </c>
      <c r="D39" s="165">
        <f>IF(VLOOKUP($B39,'WISQARS age &gt;65'!$B$7:$E$41,3,FALSE)&gt;999999,ROUND(VLOOKUP($B39,'WISQARS age &gt;65'!$B$7:$E$41,3,FALSE),-5),ROUND(VLOOKUP($B39,'WISQARS age &gt;65'!$B$7:$E$41,3,FALSE),-4))</f>
        <v>1400000</v>
      </c>
      <c r="E39" s="165">
        <f>IF(VLOOKUP($B39,'WISQARS age &gt;65'!$B$7:$E$41,4,FALSE)&gt;999999,ROUND(VLOOKUP($B39,'WISQARS age &gt;65'!$B$7:$E$41,4,FALSE),-5),ROUND(VLOOKUP($B39,'WISQARS age &gt;65'!$B$7:$E$41,4,FALSE),-4))</f>
        <v>2100000</v>
      </c>
      <c r="G39" s="166"/>
      <c r="H39" s="165"/>
      <c r="I39" s="165"/>
      <c r="J39" s="165"/>
      <c r="K39" s="165"/>
      <c r="L39" s="165"/>
      <c r="M39" s="165"/>
    </row>
    <row r="40" spans="2:13" x14ac:dyDescent="0.25">
      <c r="B40" s="166">
        <v>96</v>
      </c>
      <c r="C40" s="165">
        <f>IF(VLOOKUP($B40,'WISQARS age &gt;65'!$B$7:$E$41,2,FALSE)&gt;999999,ROUND(VLOOKUP($B40,'WISQARS age &gt;65'!$B$7:$E$41,2,FALSE),-5),ROUND(VLOOKUP($B40,'WISQARS age &gt;65'!$B$7:$E$41,2,FALSE),-4))</f>
        <v>580000</v>
      </c>
      <c r="D40" s="165">
        <f>IF(VLOOKUP($B40,'WISQARS age &gt;65'!$B$7:$E$41,3,FALSE)&gt;999999,ROUND(VLOOKUP($B40,'WISQARS age &gt;65'!$B$7:$E$41,3,FALSE),-5),ROUND(VLOOKUP($B40,'WISQARS age &gt;65'!$B$7:$E$41,3,FALSE),-4))</f>
        <v>1200000</v>
      </c>
      <c r="E40" s="165">
        <f>IF(VLOOKUP($B40,'WISQARS age &gt;65'!$B$7:$E$41,4,FALSE)&gt;999999,ROUND(VLOOKUP($B40,'WISQARS age &gt;65'!$B$7:$E$41,4,FALSE),-5),ROUND(VLOOKUP($B40,'WISQARS age &gt;65'!$B$7:$E$41,4,FALSE),-4))</f>
        <v>1900000</v>
      </c>
      <c r="G40" s="166"/>
      <c r="H40" s="165"/>
      <c r="I40" s="165"/>
      <c r="J40" s="165"/>
      <c r="K40" s="165"/>
      <c r="L40" s="165"/>
      <c r="M40" s="165"/>
    </row>
    <row r="41" spans="2:13" x14ac:dyDescent="0.25">
      <c r="B41" s="166">
        <v>97</v>
      </c>
      <c r="C41" s="165">
        <f>IF(VLOOKUP($B41,'WISQARS age &gt;65'!$B$7:$E$41,2,FALSE)&gt;999999,ROUND(VLOOKUP($B41,'WISQARS age &gt;65'!$B$7:$E$41,2,FALSE),-5),ROUND(VLOOKUP($B41,'WISQARS age &gt;65'!$B$7:$E$41,2,FALSE),-4))</f>
        <v>510000</v>
      </c>
      <c r="D41" s="165">
        <f>IF(VLOOKUP($B41,'WISQARS age &gt;65'!$B$7:$E$41,3,FALSE)&gt;999999,ROUND(VLOOKUP($B41,'WISQARS age &gt;65'!$B$7:$E$41,3,FALSE),-5),ROUND(VLOOKUP($B41,'WISQARS age &gt;65'!$B$7:$E$41,3,FALSE),-4))</f>
        <v>1100000</v>
      </c>
      <c r="E41" s="165">
        <f>IF(VLOOKUP($B41,'WISQARS age &gt;65'!$B$7:$E$41,4,FALSE)&gt;999999,ROUND(VLOOKUP($B41,'WISQARS age &gt;65'!$B$7:$E$41,4,FALSE),-5),ROUND(VLOOKUP($B41,'WISQARS age &gt;65'!$B$7:$E$41,4,FALSE),-4))</f>
        <v>1700000</v>
      </c>
      <c r="G41" s="166"/>
      <c r="H41" s="165"/>
      <c r="I41" s="165"/>
      <c r="J41" s="165"/>
      <c r="K41" s="165"/>
      <c r="L41" s="165"/>
      <c r="M41" s="165"/>
    </row>
    <row r="42" spans="2:13" x14ac:dyDescent="0.25">
      <c r="B42" s="166">
        <v>98</v>
      </c>
      <c r="C42" s="165">
        <f>IF(VLOOKUP($B42,'WISQARS age &gt;65'!$B$7:$E$41,2,FALSE)&gt;999999,ROUND(VLOOKUP($B42,'WISQARS age &gt;65'!$B$7:$E$41,2,FALSE),-5),ROUND(VLOOKUP($B42,'WISQARS age &gt;65'!$B$7:$E$41,2,FALSE),-4))</f>
        <v>440000</v>
      </c>
      <c r="D42" s="165">
        <f>IF(VLOOKUP($B42,'WISQARS age &gt;65'!$B$7:$E$41,3,FALSE)&gt;999999,ROUND(VLOOKUP($B42,'WISQARS age &gt;65'!$B$7:$E$41,3,FALSE),-5),ROUND(VLOOKUP($B42,'WISQARS age &gt;65'!$B$7:$E$41,3,FALSE),-4))</f>
        <v>940000</v>
      </c>
      <c r="E42" s="165">
        <f>IF(VLOOKUP($B42,'WISQARS age &gt;65'!$B$7:$E$41,4,FALSE)&gt;999999,ROUND(VLOOKUP($B42,'WISQARS age &gt;65'!$B$7:$E$41,4,FALSE),-5),ROUND(VLOOKUP($B42,'WISQARS age &gt;65'!$B$7:$E$41,4,FALSE),-4))</f>
        <v>1400000</v>
      </c>
      <c r="G42" s="166"/>
      <c r="H42" s="165"/>
      <c r="I42" s="165"/>
      <c r="J42" s="165"/>
      <c r="K42" s="165"/>
      <c r="L42" s="165"/>
      <c r="M42" s="165"/>
    </row>
    <row r="43" spans="2:13" x14ac:dyDescent="0.25">
      <c r="B43" s="166">
        <v>99</v>
      </c>
      <c r="C43" s="165">
        <f>IF(VLOOKUP($B43,'WISQARS age &gt;65'!$B$7:$E$41,2,FALSE)&gt;999999,ROUND(VLOOKUP($B43,'WISQARS age &gt;65'!$B$7:$E$41,2,FALSE),-5),ROUND(VLOOKUP($B43,'WISQARS age &gt;65'!$B$7:$E$41,2,FALSE),-4))</f>
        <v>340000</v>
      </c>
      <c r="D43" s="165">
        <f>IF(VLOOKUP($B43,'WISQARS age &gt;65'!$B$7:$E$41,3,FALSE)&gt;999999,ROUND(VLOOKUP($B43,'WISQARS age &gt;65'!$B$7:$E$41,3,FALSE),-5),ROUND(VLOOKUP($B43,'WISQARS age &gt;65'!$B$7:$E$41,3,FALSE),-4))</f>
        <v>730000</v>
      </c>
      <c r="E43" s="165">
        <f>IF(VLOOKUP($B43,'WISQARS age &gt;65'!$B$7:$E$41,4,FALSE)&gt;999999,ROUND(VLOOKUP($B43,'WISQARS age &gt;65'!$B$7:$E$41,4,FALSE),-5),ROUND(VLOOKUP($B43,'WISQARS age &gt;65'!$B$7:$E$41,4,FALSE),-4))</f>
        <v>1100000</v>
      </c>
      <c r="G43" s="166"/>
      <c r="H43" s="165"/>
      <c r="I43" s="165"/>
      <c r="J43" s="165"/>
      <c r="K43" s="165"/>
      <c r="L43" s="165"/>
      <c r="M43" s="165"/>
    </row>
    <row r="44" spans="2:13" x14ac:dyDescent="0.25">
      <c r="B44" s="166">
        <v>100</v>
      </c>
      <c r="C44" s="165">
        <f>IF(VLOOKUP($B44,'WISQARS age &gt;65'!$B$7:$E$41,2,FALSE)&gt;999999,ROUND(VLOOKUP($B44,'WISQARS age &gt;65'!$B$7:$E$41,2,FALSE),-5),ROUND(VLOOKUP($B44,'WISQARS age &gt;65'!$B$7:$E$41,2,FALSE),-4))</f>
        <v>200000</v>
      </c>
      <c r="D44" s="165">
        <f>IF(VLOOKUP($B44,'WISQARS age &gt;65'!$B$7:$E$41,3,FALSE)&gt;999999,ROUND(VLOOKUP($B44,'WISQARS age &gt;65'!$B$7:$E$41,3,FALSE),-5),ROUND(VLOOKUP($B44,'WISQARS age &gt;65'!$B$7:$E$41,3,FALSE),-4))</f>
        <v>440000</v>
      </c>
      <c r="E44" s="165">
        <f>IF(VLOOKUP($B44,'WISQARS age &gt;65'!$B$7:$E$41,4,FALSE)&gt;999999,ROUND(VLOOKUP($B44,'WISQARS age &gt;65'!$B$7:$E$41,4,FALSE),-5),ROUND(VLOOKUP($B44,'WISQARS age &gt;65'!$B$7:$E$41,4,FALSE),-4))</f>
        <v>670000</v>
      </c>
      <c r="G44" s="166"/>
      <c r="H44" s="165"/>
      <c r="I44" s="165"/>
      <c r="J44" s="165"/>
      <c r="K44" s="165"/>
      <c r="L44" s="165"/>
      <c r="M44" s="165"/>
    </row>
    <row r="46" spans="2:13" x14ac:dyDescent="0.25">
      <c r="B46" s="164" t="s">
        <v>282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8" tint="-0.249977111117893"/>
    <pageSetUpPr fitToPage="1"/>
  </sheetPr>
  <dimension ref="A1:P36"/>
  <sheetViews>
    <sheetView workbookViewId="0">
      <selection activeCell="B26" sqref="B26"/>
    </sheetView>
  </sheetViews>
  <sheetFormatPr defaultColWidth="9.140625" defaultRowHeight="15" x14ac:dyDescent="0.25"/>
  <cols>
    <col min="1" max="1" width="9.140625" style="3"/>
    <col min="2" max="3" width="27.7109375" style="3" customWidth="1"/>
    <col min="4" max="16384" width="9.140625" style="3"/>
  </cols>
  <sheetData>
    <row r="1" spans="1:16" ht="15.75" thickBot="1" x14ac:dyDescent="0.3"/>
    <row r="2" spans="1:16" ht="15.75" customHeight="1" x14ac:dyDescent="0.25">
      <c r="A2" s="329" t="s">
        <v>194</v>
      </c>
      <c r="B2" s="329"/>
      <c r="C2" s="329"/>
      <c r="D2" s="329"/>
      <c r="E2" s="30"/>
      <c r="F2" s="320" t="s">
        <v>275</v>
      </c>
      <c r="G2" s="321"/>
      <c r="H2" s="321"/>
      <c r="I2" s="321"/>
      <c r="J2" s="321"/>
      <c r="K2" s="321"/>
      <c r="L2" s="321"/>
      <c r="M2" s="321"/>
      <c r="N2" s="322"/>
    </row>
    <row r="3" spans="1:16" ht="15" customHeight="1" x14ac:dyDescent="0.25">
      <c r="A3" s="336" t="s">
        <v>274</v>
      </c>
      <c r="B3" s="336"/>
      <c r="C3" s="336"/>
      <c r="D3" s="336"/>
      <c r="E3" s="96"/>
      <c r="F3" s="323"/>
      <c r="G3" s="324"/>
      <c r="H3" s="324"/>
      <c r="I3" s="324"/>
      <c r="J3" s="324"/>
      <c r="K3" s="324"/>
      <c r="L3" s="324"/>
      <c r="M3" s="324"/>
      <c r="N3" s="325"/>
    </row>
    <row r="4" spans="1:16" x14ac:dyDescent="0.25">
      <c r="A4" s="336"/>
      <c r="B4" s="336"/>
      <c r="C4" s="336"/>
      <c r="D4" s="336"/>
      <c r="E4" s="96"/>
      <c r="F4" s="323"/>
      <c r="G4" s="324"/>
      <c r="H4" s="324"/>
      <c r="I4" s="324"/>
      <c r="J4" s="324"/>
      <c r="K4" s="324"/>
      <c r="L4" s="324"/>
      <c r="M4" s="324"/>
      <c r="N4" s="325"/>
    </row>
    <row r="5" spans="1:16" x14ac:dyDescent="0.25">
      <c r="F5" s="323"/>
      <c r="G5" s="324"/>
      <c r="H5" s="324"/>
      <c r="I5" s="324"/>
      <c r="J5" s="324"/>
      <c r="K5" s="324"/>
      <c r="L5" s="324"/>
      <c r="M5" s="324"/>
      <c r="N5" s="325"/>
    </row>
    <row r="6" spans="1:16" ht="45" x14ac:dyDescent="0.25">
      <c r="A6" s="92" t="s">
        <v>13</v>
      </c>
      <c r="B6" s="92" t="s">
        <v>30</v>
      </c>
      <c r="C6" s="92" t="s">
        <v>259</v>
      </c>
      <c r="F6" s="323"/>
      <c r="G6" s="324"/>
      <c r="H6" s="324"/>
      <c r="I6" s="324"/>
      <c r="J6" s="324"/>
      <c r="K6" s="324"/>
      <c r="L6" s="324"/>
      <c r="M6" s="324"/>
      <c r="N6" s="325"/>
    </row>
    <row r="7" spans="1:16" x14ac:dyDescent="0.25">
      <c r="A7" s="2">
        <v>2020</v>
      </c>
      <c r="B7" s="22">
        <v>0.8</v>
      </c>
      <c r="C7" s="23">
        <v>1</v>
      </c>
      <c r="E7" s="1"/>
      <c r="F7" s="323"/>
      <c r="G7" s="324"/>
      <c r="H7" s="324"/>
      <c r="I7" s="324"/>
      <c r="J7" s="324"/>
      <c r="K7" s="324"/>
      <c r="L7" s="324"/>
      <c r="M7" s="324"/>
      <c r="N7" s="325"/>
    </row>
    <row r="8" spans="1:16" x14ac:dyDescent="0.25">
      <c r="A8" s="2">
        <v>2021</v>
      </c>
      <c r="B8" s="22">
        <v>0.8</v>
      </c>
      <c r="C8" s="23">
        <f t="shared" ref="C8:C36" si="0">C7*(1+B7/100)</f>
        <v>1.008</v>
      </c>
      <c r="E8" s="1"/>
      <c r="F8" s="323"/>
      <c r="G8" s="324"/>
      <c r="H8" s="324"/>
      <c r="I8" s="324"/>
      <c r="J8" s="324"/>
      <c r="K8" s="324"/>
      <c r="L8" s="324"/>
      <c r="M8" s="324"/>
      <c r="N8" s="325"/>
    </row>
    <row r="9" spans="1:16" x14ac:dyDescent="0.25">
      <c r="A9" s="2">
        <v>2022</v>
      </c>
      <c r="B9" s="22">
        <v>0.8</v>
      </c>
      <c r="C9" s="23">
        <f t="shared" si="0"/>
        <v>1.0160640000000001</v>
      </c>
      <c r="E9" s="1"/>
      <c r="F9" s="323"/>
      <c r="G9" s="324"/>
      <c r="H9" s="324"/>
      <c r="I9" s="324"/>
      <c r="J9" s="324"/>
      <c r="K9" s="324"/>
      <c r="L9" s="324"/>
      <c r="M9" s="324"/>
      <c r="N9" s="325"/>
    </row>
    <row r="10" spans="1:16" x14ac:dyDescent="0.25">
      <c r="A10" s="2">
        <v>2023</v>
      </c>
      <c r="B10" s="22">
        <v>0.8</v>
      </c>
      <c r="C10" s="23">
        <f>C9*(1+B9/100)</f>
        <v>1.0241925120000002</v>
      </c>
      <c r="E10" s="1"/>
      <c r="F10" s="323"/>
      <c r="G10" s="324"/>
      <c r="H10" s="324"/>
      <c r="I10" s="324"/>
      <c r="J10" s="324"/>
      <c r="K10" s="324"/>
      <c r="L10" s="324"/>
      <c r="M10" s="324"/>
      <c r="N10" s="325"/>
    </row>
    <row r="11" spans="1:16" x14ac:dyDescent="0.25">
      <c r="A11" s="2">
        <v>2024</v>
      </c>
      <c r="B11" s="22">
        <v>0.8</v>
      </c>
      <c r="C11" s="23">
        <f t="shared" si="0"/>
        <v>1.0323860520960002</v>
      </c>
      <c r="E11" s="1"/>
      <c r="F11" s="323"/>
      <c r="G11" s="324"/>
      <c r="H11" s="324"/>
      <c r="I11" s="324"/>
      <c r="J11" s="324"/>
      <c r="K11" s="324"/>
      <c r="L11" s="324"/>
      <c r="M11" s="324"/>
      <c r="N11" s="325"/>
      <c r="O11" s="1"/>
      <c r="P11" s="1"/>
    </row>
    <row r="12" spans="1:16" ht="15.75" thickBot="1" x14ac:dyDescent="0.3">
      <c r="A12" s="2">
        <v>2025</v>
      </c>
      <c r="B12" s="22">
        <v>0.8</v>
      </c>
      <c r="C12" s="23">
        <f t="shared" si="0"/>
        <v>1.0406451405127681</v>
      </c>
      <c r="E12" s="1"/>
      <c r="F12" s="326"/>
      <c r="G12" s="327"/>
      <c r="H12" s="327"/>
      <c r="I12" s="327"/>
      <c r="J12" s="327"/>
      <c r="K12" s="327"/>
      <c r="L12" s="327"/>
      <c r="M12" s="327"/>
      <c r="N12" s="328"/>
      <c r="O12" s="1"/>
      <c r="P12" s="1"/>
    </row>
    <row r="13" spans="1:16" x14ac:dyDescent="0.25">
      <c r="A13" s="2">
        <v>2026</v>
      </c>
      <c r="B13" s="22">
        <v>0.8</v>
      </c>
      <c r="C13" s="23">
        <f t="shared" si="0"/>
        <v>1.0489703016368703</v>
      </c>
      <c r="E13" s="1"/>
      <c r="F13" s="1"/>
      <c r="G13" s="1"/>
      <c r="H13" s="1"/>
      <c r="I13" s="1"/>
      <c r="J13" s="1"/>
      <c r="K13" s="1"/>
      <c r="L13" s="1"/>
      <c r="M13" s="1"/>
      <c r="N13" s="1"/>
      <c r="O13" s="1"/>
      <c r="P13" s="1"/>
    </row>
    <row r="14" spans="1:16" x14ac:dyDescent="0.25">
      <c r="A14" s="2">
        <v>2027</v>
      </c>
      <c r="B14" s="22">
        <v>0.8</v>
      </c>
      <c r="C14" s="23">
        <f t="shared" si="0"/>
        <v>1.0573620640499652</v>
      </c>
      <c r="E14" s="1"/>
      <c r="F14" s="1"/>
      <c r="G14" s="1"/>
      <c r="H14" s="1"/>
      <c r="I14" s="1"/>
      <c r="J14" s="1"/>
      <c r="K14" s="1"/>
      <c r="L14" s="1"/>
      <c r="M14" s="1"/>
      <c r="N14" s="1"/>
      <c r="O14" s="1"/>
      <c r="P14" s="1"/>
    </row>
    <row r="15" spans="1:16" x14ac:dyDescent="0.25">
      <c r="A15" s="2">
        <v>2028</v>
      </c>
      <c r="B15" s="22">
        <v>0.8</v>
      </c>
      <c r="C15" s="23">
        <f t="shared" si="0"/>
        <v>1.065820960562365</v>
      </c>
      <c r="E15" s="16"/>
      <c r="F15" s="16"/>
      <c r="G15" s="16"/>
      <c r="H15" s="16"/>
      <c r="I15" s="16"/>
      <c r="J15" s="16"/>
      <c r="K15" s="16"/>
      <c r="L15" s="16"/>
      <c r="M15" s="16"/>
      <c r="N15" s="16"/>
    </row>
    <row r="16" spans="1:16" x14ac:dyDescent="0.25">
      <c r="A16" s="2">
        <v>2029</v>
      </c>
      <c r="B16" s="22">
        <v>0.8</v>
      </c>
      <c r="C16" s="23">
        <f t="shared" si="0"/>
        <v>1.074347528246864</v>
      </c>
      <c r="E16" s="16"/>
      <c r="F16" s="16"/>
      <c r="G16" s="16"/>
      <c r="H16" s="16"/>
      <c r="I16" s="16"/>
      <c r="J16" s="16"/>
      <c r="K16" s="16"/>
      <c r="L16" s="16"/>
      <c r="M16" s="16"/>
      <c r="N16" s="16"/>
    </row>
    <row r="17" spans="1:14" x14ac:dyDescent="0.25">
      <c r="A17" s="2">
        <v>2030</v>
      </c>
      <c r="B17" s="22">
        <v>0.8</v>
      </c>
      <c r="C17" s="23">
        <f t="shared" si="0"/>
        <v>1.0829423084728389</v>
      </c>
      <c r="E17" s="16"/>
      <c r="F17" s="16"/>
      <c r="G17" s="16"/>
      <c r="H17" s="16"/>
      <c r="I17" s="16"/>
      <c r="J17" s="16"/>
      <c r="K17" s="16"/>
      <c r="L17" s="16"/>
      <c r="M17" s="16"/>
      <c r="N17" s="16"/>
    </row>
    <row r="18" spans="1:14" x14ac:dyDescent="0.25">
      <c r="A18" s="2">
        <v>2031</v>
      </c>
      <c r="B18" s="22">
        <v>0.8</v>
      </c>
      <c r="C18" s="23">
        <f t="shared" si="0"/>
        <v>1.0916058469406216</v>
      </c>
      <c r="E18" s="16"/>
      <c r="F18" s="16"/>
      <c r="G18" s="16"/>
      <c r="H18" s="16"/>
      <c r="I18" s="16"/>
      <c r="J18" s="16"/>
      <c r="K18" s="16"/>
      <c r="L18" s="16"/>
      <c r="M18" s="16"/>
      <c r="N18" s="16"/>
    </row>
    <row r="19" spans="1:14" x14ac:dyDescent="0.25">
      <c r="A19" s="2">
        <v>2032</v>
      </c>
      <c r="B19" s="22">
        <v>0.8</v>
      </c>
      <c r="C19" s="23">
        <f t="shared" si="0"/>
        <v>1.1003386937161466</v>
      </c>
    </row>
    <row r="20" spans="1:14" x14ac:dyDescent="0.25">
      <c r="A20" s="2">
        <v>2033</v>
      </c>
      <c r="B20" s="22">
        <v>0.8</v>
      </c>
      <c r="C20" s="23">
        <f t="shared" si="0"/>
        <v>1.1091414032658757</v>
      </c>
    </row>
    <row r="21" spans="1:14" x14ac:dyDescent="0.25">
      <c r="A21" s="2">
        <v>2034</v>
      </c>
      <c r="B21" s="22">
        <v>0.8</v>
      </c>
      <c r="C21" s="23">
        <f t="shared" si="0"/>
        <v>1.1180145344920027</v>
      </c>
    </row>
    <row r="22" spans="1:14" x14ac:dyDescent="0.25">
      <c r="A22" s="2">
        <v>2035</v>
      </c>
      <c r="B22" s="22">
        <v>0.8</v>
      </c>
      <c r="C22" s="23">
        <f t="shared" si="0"/>
        <v>1.1269586507679388</v>
      </c>
    </row>
    <row r="23" spans="1:14" x14ac:dyDescent="0.25">
      <c r="A23" s="2">
        <v>2036</v>
      </c>
      <c r="B23" s="22">
        <v>0.8</v>
      </c>
      <c r="C23" s="23">
        <f t="shared" si="0"/>
        <v>1.1359743199740824</v>
      </c>
    </row>
    <row r="24" spans="1:14" x14ac:dyDescent="0.25">
      <c r="A24" s="2">
        <v>2037</v>
      </c>
      <c r="B24" s="22">
        <v>0.8</v>
      </c>
      <c r="C24" s="23">
        <f t="shared" si="0"/>
        <v>1.1450621145338751</v>
      </c>
    </row>
    <row r="25" spans="1:14" x14ac:dyDescent="0.25">
      <c r="A25" s="2">
        <v>2038</v>
      </c>
      <c r="B25" s="22">
        <v>0.8</v>
      </c>
      <c r="C25" s="23">
        <f t="shared" si="0"/>
        <v>1.1542226114501462</v>
      </c>
    </row>
    <row r="26" spans="1:14" x14ac:dyDescent="0.25">
      <c r="A26" s="2">
        <v>2039</v>
      </c>
      <c r="B26" s="22">
        <v>0.8</v>
      </c>
      <c r="C26" s="23">
        <f t="shared" si="0"/>
        <v>1.1634563923417474</v>
      </c>
    </row>
    <row r="27" spans="1:14" x14ac:dyDescent="0.25">
      <c r="A27" s="2">
        <v>2040</v>
      </c>
      <c r="B27" s="22">
        <v>0.8</v>
      </c>
      <c r="C27" s="23">
        <f t="shared" si="0"/>
        <v>1.1727640434804814</v>
      </c>
    </row>
    <row r="28" spans="1:14" x14ac:dyDescent="0.25">
      <c r="A28" s="2">
        <v>2041</v>
      </c>
      <c r="B28" s="22">
        <v>0.8</v>
      </c>
      <c r="C28" s="23">
        <f t="shared" si="0"/>
        <v>1.1821461558283253</v>
      </c>
    </row>
    <row r="29" spans="1:14" x14ac:dyDescent="0.25">
      <c r="A29" s="2">
        <v>2042</v>
      </c>
      <c r="B29" s="22">
        <v>0.8</v>
      </c>
      <c r="C29" s="23">
        <f t="shared" si="0"/>
        <v>1.1916033250749518</v>
      </c>
    </row>
    <row r="30" spans="1:14" x14ac:dyDescent="0.25">
      <c r="A30" s="2">
        <v>2043</v>
      </c>
      <c r="B30" s="22">
        <v>0.8</v>
      </c>
      <c r="C30" s="23">
        <f>C29*(1+B29/100)</f>
        <v>1.2011361516755514</v>
      </c>
    </row>
    <row r="31" spans="1:14" x14ac:dyDescent="0.25">
      <c r="A31" s="2">
        <v>2044</v>
      </c>
      <c r="B31" s="22">
        <v>0.8</v>
      </c>
      <c r="C31" s="23">
        <f t="shared" si="0"/>
        <v>1.2107452408889559</v>
      </c>
    </row>
    <row r="32" spans="1:14" x14ac:dyDescent="0.25">
      <c r="A32" s="2">
        <v>2045</v>
      </c>
      <c r="B32" s="22">
        <v>0.8</v>
      </c>
      <c r="C32" s="23">
        <f t="shared" si="0"/>
        <v>1.2204312028160675</v>
      </c>
    </row>
    <row r="33" spans="1:6" x14ac:dyDescent="0.25">
      <c r="A33" s="2">
        <v>2046</v>
      </c>
      <c r="B33" s="22">
        <v>0.8</v>
      </c>
      <c r="C33" s="23">
        <f t="shared" si="0"/>
        <v>1.230194652438596</v>
      </c>
    </row>
    <row r="34" spans="1:6" x14ac:dyDescent="0.25">
      <c r="A34" s="2">
        <v>2047</v>
      </c>
      <c r="B34" s="22">
        <v>0.8</v>
      </c>
      <c r="C34" s="23">
        <f t="shared" si="0"/>
        <v>1.2400362096581048</v>
      </c>
    </row>
    <row r="35" spans="1:6" x14ac:dyDescent="0.25">
      <c r="A35" s="2">
        <v>2048</v>
      </c>
      <c r="B35" s="22">
        <v>0.8</v>
      </c>
      <c r="C35" s="23">
        <f t="shared" si="0"/>
        <v>1.2499564993353696</v>
      </c>
      <c r="F35" s="16"/>
    </row>
    <row r="36" spans="1:6" x14ac:dyDescent="0.25">
      <c r="A36" s="2">
        <v>2049</v>
      </c>
      <c r="B36" s="22">
        <v>0.8</v>
      </c>
      <c r="C36" s="23">
        <f t="shared" si="0"/>
        <v>1.2599561513300526</v>
      </c>
    </row>
  </sheetData>
  <mergeCells count="3">
    <mergeCell ref="A2:D2"/>
    <mergeCell ref="A3:D4"/>
    <mergeCell ref="F2:N12"/>
  </mergeCells>
  <pageMargins left="0.7" right="0.7" top="0.75" bottom="0.75" header="0.3" footer="0.3"/>
  <pageSetup scale="6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5B2E4-68AB-4610-8188-82DFD4876E5C}">
  <sheetPr transitionEvaluation="1" codeName="Sheet8">
    <tabColor theme="8" tint="-0.249977111117893"/>
    <pageSetUpPr fitToPage="1"/>
  </sheetPr>
  <dimension ref="A1:U111"/>
  <sheetViews>
    <sheetView zoomScaleNormal="100" workbookViewId="0">
      <selection activeCell="A10" sqref="A10"/>
    </sheetView>
  </sheetViews>
  <sheetFormatPr defaultColWidth="9.5703125" defaultRowHeight="15" x14ac:dyDescent="0.25"/>
  <cols>
    <col min="1" max="1" width="9.5703125" style="30"/>
    <col min="2" max="3" width="14.7109375" customWidth="1"/>
    <col min="4" max="4" width="14.5703125" customWidth="1"/>
    <col min="5" max="5" width="12.42578125" bestFit="1" customWidth="1"/>
    <col min="6" max="6" width="16" bestFit="1" customWidth="1"/>
    <col min="7" max="7" width="13.5703125" customWidth="1"/>
    <col min="8" max="8" width="14.140625" customWidth="1"/>
    <col min="10" max="16384" width="9.5703125" style="30"/>
  </cols>
  <sheetData>
    <row r="1" spans="1:21" ht="15.75" thickBot="1" x14ac:dyDescent="0.3"/>
    <row r="2" spans="1:21" ht="15.75" customHeight="1" x14ac:dyDescent="0.25">
      <c r="B2" s="86" t="s">
        <v>202</v>
      </c>
      <c r="C2" s="87"/>
      <c r="D2" s="87"/>
      <c r="E2" s="87"/>
      <c r="F2" s="87"/>
      <c r="G2" s="87"/>
      <c r="H2" s="87"/>
      <c r="J2" s="342" t="s">
        <v>249</v>
      </c>
      <c r="K2" s="343"/>
      <c r="L2" s="343"/>
      <c r="M2" s="343"/>
      <c r="N2" s="343"/>
      <c r="O2" s="343"/>
      <c r="P2" s="343"/>
      <c r="Q2" s="343"/>
      <c r="R2" s="343"/>
      <c r="S2" s="343"/>
      <c r="T2" s="344"/>
      <c r="U2" s="158"/>
    </row>
    <row r="3" spans="1:21" x14ac:dyDescent="0.25">
      <c r="B3" s="336" t="s">
        <v>252</v>
      </c>
      <c r="C3" s="336"/>
      <c r="D3" s="336"/>
      <c r="E3" s="336"/>
      <c r="F3" s="336"/>
      <c r="G3" s="336"/>
      <c r="H3" s="336"/>
      <c r="J3" s="345"/>
      <c r="K3" s="346"/>
      <c r="L3" s="346"/>
      <c r="M3" s="346"/>
      <c r="N3" s="346"/>
      <c r="O3" s="346"/>
      <c r="P3" s="346"/>
      <c r="Q3" s="346"/>
      <c r="R3" s="346"/>
      <c r="S3" s="346"/>
      <c r="T3" s="347"/>
      <c r="U3" s="158"/>
    </row>
    <row r="4" spans="1:21" x14ac:dyDescent="0.25">
      <c r="B4" s="336"/>
      <c r="C4" s="336"/>
      <c r="D4" s="336"/>
      <c r="E4" s="336"/>
      <c r="F4" s="336"/>
      <c r="G4" s="336"/>
      <c r="H4" s="336"/>
      <c r="J4" s="345"/>
      <c r="K4" s="346"/>
      <c r="L4" s="346"/>
      <c r="M4" s="346"/>
      <c r="N4" s="346"/>
      <c r="O4" s="346"/>
      <c r="P4" s="346"/>
      <c r="Q4" s="346"/>
      <c r="R4" s="346"/>
      <c r="S4" s="346"/>
      <c r="T4" s="347"/>
      <c r="U4" s="158"/>
    </row>
    <row r="5" spans="1:21" x14ac:dyDescent="0.25">
      <c r="B5" s="85"/>
      <c r="C5" s="85"/>
      <c r="D5" s="85"/>
      <c r="E5" s="85"/>
      <c r="F5" s="85"/>
      <c r="G5" s="85"/>
      <c r="H5" s="85"/>
      <c r="J5" s="345"/>
      <c r="K5" s="346"/>
      <c r="L5" s="346"/>
      <c r="M5" s="346"/>
      <c r="N5" s="346"/>
      <c r="O5" s="346"/>
      <c r="P5" s="346"/>
      <c r="Q5" s="346"/>
      <c r="R5" s="346"/>
      <c r="S5" s="346"/>
      <c r="T5" s="347"/>
      <c r="U5" s="158"/>
    </row>
    <row r="6" spans="1:21" customFormat="1" ht="15" customHeight="1" thickBot="1" x14ac:dyDescent="0.3">
      <c r="B6" s="337" t="s">
        <v>253</v>
      </c>
      <c r="C6" s="338"/>
      <c r="D6" s="338"/>
      <c r="E6" s="338"/>
      <c r="F6" s="338"/>
      <c r="G6" s="338"/>
      <c r="H6" s="338"/>
      <c r="J6" s="348"/>
      <c r="K6" s="349"/>
      <c r="L6" s="349"/>
      <c r="M6" s="349"/>
      <c r="N6" s="349"/>
      <c r="O6" s="349"/>
      <c r="P6" s="349"/>
      <c r="Q6" s="349"/>
      <c r="R6" s="349"/>
      <c r="S6" s="349"/>
      <c r="T6" s="350"/>
      <c r="U6" s="158"/>
    </row>
    <row r="7" spans="1:21" customFormat="1" ht="94.5" customHeight="1" x14ac:dyDescent="0.25">
      <c r="B7" s="339" t="s">
        <v>66</v>
      </c>
      <c r="C7" s="101" t="s">
        <v>67</v>
      </c>
      <c r="D7" s="103" t="s">
        <v>68</v>
      </c>
      <c r="E7" s="88" t="s">
        <v>69</v>
      </c>
      <c r="F7" s="88" t="s">
        <v>70</v>
      </c>
      <c r="G7" s="88" t="s">
        <v>71</v>
      </c>
      <c r="H7" s="89" t="s">
        <v>72</v>
      </c>
      <c r="J7" s="29"/>
      <c r="K7" s="29"/>
      <c r="L7" s="29"/>
      <c r="M7" s="29"/>
      <c r="N7" s="29"/>
      <c r="O7" s="29"/>
      <c r="P7" s="30"/>
      <c r="Q7" s="30"/>
    </row>
    <row r="8" spans="1:21" customFormat="1" ht="15.75" x14ac:dyDescent="0.3">
      <c r="A8" s="207" t="s">
        <v>289</v>
      </c>
      <c r="B8" s="340"/>
      <c r="C8" s="102" t="s">
        <v>73</v>
      </c>
      <c r="D8" s="104" t="s">
        <v>74</v>
      </c>
      <c r="E8" s="90" t="s">
        <v>75</v>
      </c>
      <c r="F8" s="90" t="s">
        <v>76</v>
      </c>
      <c r="G8" s="90" t="s">
        <v>77</v>
      </c>
      <c r="H8" s="91" t="s">
        <v>78</v>
      </c>
      <c r="J8" s="29"/>
      <c r="K8" s="29"/>
      <c r="L8" s="29"/>
      <c r="M8" s="29"/>
      <c r="N8" s="29"/>
      <c r="O8" s="29"/>
      <c r="P8" s="30"/>
      <c r="Q8" s="30"/>
    </row>
    <row r="9" spans="1:21" x14ac:dyDescent="0.25">
      <c r="A9" s="208">
        <v>0</v>
      </c>
      <c r="B9" s="31" t="s">
        <v>79</v>
      </c>
      <c r="C9" s="32">
        <v>5.6499999999999996E-3</v>
      </c>
      <c r="D9" s="33">
        <v>100000</v>
      </c>
      <c r="E9" s="33">
        <v>565</v>
      </c>
      <c r="F9" s="33">
        <v>99505</v>
      </c>
      <c r="G9" s="33">
        <v>7873749</v>
      </c>
      <c r="H9" s="34">
        <v>78.7</v>
      </c>
      <c r="J9" s="29"/>
      <c r="K9" s="29"/>
      <c r="L9" s="29"/>
      <c r="M9" s="29"/>
      <c r="N9" s="29"/>
      <c r="O9" s="29"/>
    </row>
    <row r="10" spans="1:21" x14ac:dyDescent="0.25">
      <c r="A10" s="208">
        <v>1</v>
      </c>
      <c r="B10" s="35" t="s">
        <v>80</v>
      </c>
      <c r="C10" s="32">
        <v>3.6699999999999998E-4</v>
      </c>
      <c r="D10" s="33">
        <v>99435</v>
      </c>
      <c r="E10" s="33">
        <v>36</v>
      </c>
      <c r="F10" s="33">
        <v>99417</v>
      </c>
      <c r="G10" s="33">
        <v>7774244</v>
      </c>
      <c r="H10" s="36">
        <v>78.2</v>
      </c>
      <c r="J10" s="29"/>
      <c r="K10" s="29"/>
      <c r="L10" s="29"/>
      <c r="M10" s="29"/>
      <c r="N10" s="29"/>
      <c r="O10" s="29"/>
    </row>
    <row r="11" spans="1:21" x14ac:dyDescent="0.25">
      <c r="A11" s="208">
        <v>2</v>
      </c>
      <c r="B11" s="35" t="s">
        <v>81</v>
      </c>
      <c r="C11" s="32">
        <v>2.6400000000000002E-4</v>
      </c>
      <c r="D11" s="33">
        <v>99399</v>
      </c>
      <c r="E11" s="33">
        <v>26</v>
      </c>
      <c r="F11" s="33">
        <v>99385</v>
      </c>
      <c r="G11" s="33">
        <v>7674827</v>
      </c>
      <c r="H11" s="36">
        <v>77.2</v>
      </c>
      <c r="J11" s="29"/>
      <c r="K11" s="29"/>
      <c r="L11" s="29"/>
      <c r="M11" s="29"/>
      <c r="N11" s="29"/>
      <c r="O11" s="29"/>
    </row>
    <row r="12" spans="1:21" x14ac:dyDescent="0.25">
      <c r="A12" s="208">
        <v>3</v>
      </c>
      <c r="B12" s="35" t="s">
        <v>82</v>
      </c>
      <c r="C12" s="32">
        <v>1.8699999999999999E-4</v>
      </c>
      <c r="D12" s="33">
        <v>99372</v>
      </c>
      <c r="E12" s="33">
        <v>19</v>
      </c>
      <c r="F12" s="33">
        <v>99363</v>
      </c>
      <c r="G12" s="33">
        <v>7575442</v>
      </c>
      <c r="H12" s="36">
        <v>76.2</v>
      </c>
      <c r="J12" s="29"/>
      <c r="K12" s="29"/>
      <c r="L12" s="29"/>
      <c r="M12" s="29"/>
      <c r="N12" s="29"/>
      <c r="O12" s="29"/>
    </row>
    <row r="13" spans="1:21" x14ac:dyDescent="0.25">
      <c r="A13" s="208">
        <v>4</v>
      </c>
      <c r="B13" s="35" t="s">
        <v>83</v>
      </c>
      <c r="C13" s="32">
        <v>1.4799999999999999E-4</v>
      </c>
      <c r="D13" s="33">
        <v>99354</v>
      </c>
      <c r="E13" s="33">
        <v>15</v>
      </c>
      <c r="F13" s="33">
        <v>99346</v>
      </c>
      <c r="G13" s="33">
        <v>7476079</v>
      </c>
      <c r="H13" s="36">
        <v>75.2</v>
      </c>
      <c r="J13" s="29"/>
      <c r="K13" s="29"/>
      <c r="L13" s="29"/>
      <c r="M13" s="29"/>
      <c r="N13" s="29"/>
      <c r="O13" s="29"/>
    </row>
    <row r="14" spans="1:21" x14ac:dyDescent="0.25">
      <c r="A14" s="208">
        <v>5</v>
      </c>
      <c r="B14" s="35" t="s">
        <v>84</v>
      </c>
      <c r="C14" s="32">
        <v>1.4200000000000001E-4</v>
      </c>
      <c r="D14" s="33">
        <v>99339</v>
      </c>
      <c r="E14" s="33">
        <v>14</v>
      </c>
      <c r="F14" s="33">
        <v>99332</v>
      </c>
      <c r="G14" s="33">
        <v>7376732</v>
      </c>
      <c r="H14" s="36">
        <v>74.3</v>
      </c>
      <c r="J14" s="29"/>
      <c r="K14" s="29"/>
      <c r="L14" s="29"/>
      <c r="M14" s="29"/>
      <c r="N14" s="29"/>
      <c r="O14" s="29"/>
    </row>
    <row r="15" spans="1:21" x14ac:dyDescent="0.25">
      <c r="A15" s="208">
        <v>6</v>
      </c>
      <c r="B15" s="35" t="s">
        <v>85</v>
      </c>
      <c r="C15" s="32">
        <v>1.26E-4</v>
      </c>
      <c r="D15" s="33">
        <v>99325</v>
      </c>
      <c r="E15" s="33">
        <v>13</v>
      </c>
      <c r="F15" s="33">
        <v>99319</v>
      </c>
      <c r="G15" s="33">
        <v>7277400</v>
      </c>
      <c r="H15" s="36">
        <v>73.3</v>
      </c>
      <c r="J15" s="29"/>
      <c r="K15" s="29"/>
      <c r="L15" s="29"/>
      <c r="M15" s="29"/>
      <c r="N15" s="29"/>
      <c r="O15" s="29"/>
    </row>
    <row r="16" spans="1:21" x14ac:dyDescent="0.25">
      <c r="A16" s="208">
        <v>7</v>
      </c>
      <c r="B16" s="35" t="s">
        <v>86</v>
      </c>
      <c r="C16" s="32">
        <v>1.1400000000000001E-4</v>
      </c>
      <c r="D16" s="33">
        <v>99312</v>
      </c>
      <c r="E16" s="33">
        <v>11</v>
      </c>
      <c r="F16" s="33">
        <v>99307</v>
      </c>
      <c r="G16" s="33">
        <v>7178082</v>
      </c>
      <c r="H16" s="36">
        <v>72.3</v>
      </c>
      <c r="J16" s="29"/>
      <c r="K16" s="29"/>
      <c r="L16" s="29"/>
      <c r="M16" s="29"/>
      <c r="N16" s="29"/>
      <c r="O16" s="29"/>
    </row>
    <row r="17" spans="1:15" x14ac:dyDescent="0.25">
      <c r="A17" s="208">
        <v>8</v>
      </c>
      <c r="B17" s="35" t="s">
        <v>87</v>
      </c>
      <c r="C17" s="32">
        <v>1.03E-4</v>
      </c>
      <c r="D17" s="33">
        <v>99301</v>
      </c>
      <c r="E17" s="33">
        <v>10</v>
      </c>
      <c r="F17" s="33">
        <v>99296</v>
      </c>
      <c r="G17" s="33">
        <v>7078775</v>
      </c>
      <c r="H17" s="36">
        <v>71.3</v>
      </c>
      <c r="J17" s="29"/>
      <c r="K17" s="29"/>
      <c r="L17" s="29"/>
      <c r="M17" s="29"/>
      <c r="N17" s="29"/>
      <c r="O17" s="29"/>
    </row>
    <row r="18" spans="1:15" x14ac:dyDescent="0.25">
      <c r="A18" s="208">
        <v>9</v>
      </c>
      <c r="B18" s="35" t="s">
        <v>88</v>
      </c>
      <c r="C18" s="32">
        <v>9.3999999999999994E-5</v>
      </c>
      <c r="D18" s="33">
        <v>99291</v>
      </c>
      <c r="E18" s="33">
        <v>9</v>
      </c>
      <c r="F18" s="33">
        <v>99286</v>
      </c>
      <c r="G18" s="33">
        <v>6979479</v>
      </c>
      <c r="H18" s="36">
        <v>70.3</v>
      </c>
      <c r="J18" s="29"/>
      <c r="K18" s="29"/>
      <c r="L18" s="29"/>
      <c r="M18" s="29"/>
      <c r="N18" s="29"/>
      <c r="O18" s="29"/>
    </row>
    <row r="19" spans="1:15" x14ac:dyDescent="0.25">
      <c r="A19" s="208">
        <v>10</v>
      </c>
      <c r="B19" s="35" t="s">
        <v>89</v>
      </c>
      <c r="C19" s="32">
        <v>9.1000000000000003E-5</v>
      </c>
      <c r="D19" s="33">
        <v>99282</v>
      </c>
      <c r="E19" s="33">
        <v>9</v>
      </c>
      <c r="F19" s="33">
        <v>99277</v>
      </c>
      <c r="G19" s="33">
        <v>6880192</v>
      </c>
      <c r="H19" s="36">
        <v>69.3</v>
      </c>
      <c r="J19" s="29"/>
      <c r="K19" s="29"/>
      <c r="L19" s="29"/>
      <c r="M19" s="29"/>
      <c r="N19" s="29"/>
      <c r="O19" s="29"/>
    </row>
    <row r="20" spans="1:15" x14ac:dyDescent="0.25">
      <c r="A20" s="208">
        <v>11</v>
      </c>
      <c r="B20" s="35" t="s">
        <v>90</v>
      </c>
      <c r="C20" s="32">
        <v>1E-4</v>
      </c>
      <c r="D20" s="33">
        <v>99273</v>
      </c>
      <c r="E20" s="33">
        <v>10</v>
      </c>
      <c r="F20" s="33">
        <v>99268</v>
      </c>
      <c r="G20" s="33">
        <v>6780915</v>
      </c>
      <c r="H20" s="36">
        <v>68.3</v>
      </c>
      <c r="J20" s="29"/>
      <c r="K20" s="29"/>
      <c r="L20" s="29"/>
      <c r="M20" s="29"/>
      <c r="N20" s="29"/>
      <c r="O20" s="29"/>
    </row>
    <row r="21" spans="1:15" x14ac:dyDescent="0.25">
      <c r="A21" s="208">
        <v>12</v>
      </c>
      <c r="B21" s="35" t="s">
        <v>91</v>
      </c>
      <c r="C21" s="32">
        <v>1.2799999999999999E-4</v>
      </c>
      <c r="D21" s="33">
        <v>99263</v>
      </c>
      <c r="E21" s="33">
        <v>13</v>
      </c>
      <c r="F21" s="33">
        <v>99256</v>
      </c>
      <c r="G21" s="33">
        <v>6681648</v>
      </c>
      <c r="H21" s="36">
        <v>67.3</v>
      </c>
      <c r="J21" s="29"/>
      <c r="K21" s="29"/>
      <c r="L21" s="29"/>
      <c r="M21" s="29"/>
      <c r="N21" s="29"/>
      <c r="O21" s="29"/>
    </row>
    <row r="22" spans="1:15" x14ac:dyDescent="0.25">
      <c r="A22" s="208">
        <v>13</v>
      </c>
      <c r="B22" s="35" t="s">
        <v>92</v>
      </c>
      <c r="C22" s="32">
        <v>1.7899999999999999E-4</v>
      </c>
      <c r="D22" s="33">
        <v>99250</v>
      </c>
      <c r="E22" s="33">
        <v>18</v>
      </c>
      <c r="F22" s="33">
        <v>99241</v>
      </c>
      <c r="G22" s="33">
        <v>6582391</v>
      </c>
      <c r="H22" s="36">
        <v>66.3</v>
      </c>
    </row>
    <row r="23" spans="1:15" x14ac:dyDescent="0.25">
      <c r="A23" s="208">
        <v>14</v>
      </c>
      <c r="B23" s="35" t="s">
        <v>93</v>
      </c>
      <c r="C23" s="32">
        <v>2.4800000000000001E-4</v>
      </c>
      <c r="D23" s="33">
        <v>99232</v>
      </c>
      <c r="E23" s="33">
        <v>25</v>
      </c>
      <c r="F23" s="33">
        <v>99220</v>
      </c>
      <c r="G23" s="33">
        <v>6483150</v>
      </c>
      <c r="H23" s="36">
        <v>65.3</v>
      </c>
    </row>
    <row r="24" spans="1:15" x14ac:dyDescent="0.25">
      <c r="A24" s="208">
        <v>15</v>
      </c>
      <c r="B24" s="35" t="s">
        <v>94</v>
      </c>
      <c r="C24" s="32">
        <v>3.2499999999999999E-4</v>
      </c>
      <c r="D24" s="33">
        <v>99208</v>
      </c>
      <c r="E24" s="33">
        <v>32</v>
      </c>
      <c r="F24" s="33">
        <v>99192</v>
      </c>
      <c r="G24" s="33">
        <v>6383930</v>
      </c>
      <c r="H24" s="36">
        <v>64.3</v>
      </c>
    </row>
    <row r="25" spans="1:15" x14ac:dyDescent="0.25">
      <c r="A25" s="208">
        <v>16</v>
      </c>
      <c r="B25" s="35" t="s">
        <v>95</v>
      </c>
      <c r="C25" s="32">
        <v>4.0499999999999998E-4</v>
      </c>
      <c r="D25" s="33">
        <v>99175</v>
      </c>
      <c r="E25" s="33">
        <v>40</v>
      </c>
      <c r="F25" s="33">
        <v>99155</v>
      </c>
      <c r="G25" s="33">
        <v>6284739</v>
      </c>
      <c r="H25" s="36">
        <v>63.4</v>
      </c>
    </row>
    <row r="26" spans="1:15" x14ac:dyDescent="0.25">
      <c r="A26" s="208">
        <v>17</v>
      </c>
      <c r="B26" s="35" t="s">
        <v>96</v>
      </c>
      <c r="C26" s="32">
        <v>4.8899999999999996E-4</v>
      </c>
      <c r="D26" s="33">
        <v>99135</v>
      </c>
      <c r="E26" s="33">
        <v>49</v>
      </c>
      <c r="F26" s="33">
        <v>99111</v>
      </c>
      <c r="G26" s="33">
        <v>6185583</v>
      </c>
      <c r="H26" s="36">
        <v>62.4</v>
      </c>
    </row>
    <row r="27" spans="1:15" x14ac:dyDescent="0.25">
      <c r="A27" s="208">
        <v>18</v>
      </c>
      <c r="B27" s="35" t="s">
        <v>97</v>
      </c>
      <c r="C27" s="32">
        <v>5.7499999999999999E-4</v>
      </c>
      <c r="D27" s="33">
        <v>99087</v>
      </c>
      <c r="E27" s="33">
        <v>57</v>
      </c>
      <c r="F27" s="33">
        <v>99058</v>
      </c>
      <c r="G27" s="33">
        <v>6086473</v>
      </c>
      <c r="H27" s="36">
        <v>61.4</v>
      </c>
    </row>
    <row r="28" spans="1:15" x14ac:dyDescent="0.25">
      <c r="A28" s="208">
        <v>19</v>
      </c>
      <c r="B28" s="35" t="s">
        <v>98</v>
      </c>
      <c r="C28" s="32">
        <v>6.6100000000000002E-4</v>
      </c>
      <c r="D28" s="33">
        <v>99030</v>
      </c>
      <c r="E28" s="33">
        <v>65</v>
      </c>
      <c r="F28" s="33">
        <v>98997</v>
      </c>
      <c r="G28" s="33">
        <v>5987414</v>
      </c>
      <c r="H28" s="36">
        <v>60.5</v>
      </c>
    </row>
    <row r="29" spans="1:15" x14ac:dyDescent="0.25">
      <c r="A29" s="208">
        <v>20</v>
      </c>
      <c r="B29" s="35" t="s">
        <v>99</v>
      </c>
      <c r="C29" s="32">
        <v>7.5000000000000002E-4</v>
      </c>
      <c r="D29" s="33">
        <v>98964</v>
      </c>
      <c r="E29" s="33">
        <v>74</v>
      </c>
      <c r="F29" s="33">
        <v>98927</v>
      </c>
      <c r="G29" s="33">
        <v>5888417</v>
      </c>
      <c r="H29" s="36">
        <v>59.5</v>
      </c>
    </row>
    <row r="30" spans="1:15" x14ac:dyDescent="0.25">
      <c r="A30" s="208">
        <v>21</v>
      </c>
      <c r="B30" s="35" t="s">
        <v>100</v>
      </c>
      <c r="C30" s="32">
        <v>8.3699999999999996E-4</v>
      </c>
      <c r="D30" s="33">
        <v>98890</v>
      </c>
      <c r="E30" s="33">
        <v>83</v>
      </c>
      <c r="F30" s="33">
        <v>98849</v>
      </c>
      <c r="G30" s="33">
        <v>5789490</v>
      </c>
      <c r="H30" s="36">
        <v>58.5</v>
      </c>
    </row>
    <row r="31" spans="1:15" x14ac:dyDescent="0.25">
      <c r="A31" s="208">
        <v>22</v>
      </c>
      <c r="B31" s="35" t="s">
        <v>101</v>
      </c>
      <c r="C31" s="32">
        <v>9.1500000000000001E-4</v>
      </c>
      <c r="D31" s="33">
        <v>98807</v>
      </c>
      <c r="E31" s="33">
        <v>90</v>
      </c>
      <c r="F31" s="33">
        <v>98762</v>
      </c>
      <c r="G31" s="33">
        <v>5690642</v>
      </c>
      <c r="H31" s="36">
        <v>57.6</v>
      </c>
    </row>
    <row r="32" spans="1:15" x14ac:dyDescent="0.25">
      <c r="A32" s="208">
        <v>23</v>
      </c>
      <c r="B32" s="35" t="s">
        <v>102</v>
      </c>
      <c r="C32" s="32">
        <v>9.7799999999999992E-4</v>
      </c>
      <c r="D32" s="33">
        <v>98717</v>
      </c>
      <c r="E32" s="33">
        <v>97</v>
      </c>
      <c r="F32" s="33">
        <v>98669</v>
      </c>
      <c r="G32" s="33">
        <v>5591880</v>
      </c>
      <c r="H32" s="36">
        <v>56.6</v>
      </c>
    </row>
    <row r="33" spans="1:8" x14ac:dyDescent="0.25">
      <c r="A33" s="208">
        <v>24</v>
      </c>
      <c r="B33" s="35" t="s">
        <v>103</v>
      </c>
      <c r="C33" s="32">
        <v>1.029E-3</v>
      </c>
      <c r="D33" s="33">
        <v>98620</v>
      </c>
      <c r="E33" s="33">
        <v>101</v>
      </c>
      <c r="F33" s="33">
        <v>98570</v>
      </c>
      <c r="G33" s="33">
        <v>5493211</v>
      </c>
      <c r="H33" s="36">
        <v>55.7</v>
      </c>
    </row>
    <row r="34" spans="1:8" x14ac:dyDescent="0.25">
      <c r="A34" s="208">
        <v>25</v>
      </c>
      <c r="B34" s="35" t="s">
        <v>104</v>
      </c>
      <c r="C34" s="32">
        <v>1.075E-3</v>
      </c>
      <c r="D34" s="33">
        <v>98519</v>
      </c>
      <c r="E34" s="33">
        <v>106</v>
      </c>
      <c r="F34" s="33">
        <v>98466</v>
      </c>
      <c r="G34" s="33">
        <v>5394642</v>
      </c>
      <c r="H34" s="36">
        <v>54.8</v>
      </c>
    </row>
    <row r="35" spans="1:8" x14ac:dyDescent="0.25">
      <c r="A35" s="208">
        <v>26</v>
      </c>
      <c r="B35" s="35" t="s">
        <v>105</v>
      </c>
      <c r="C35" s="32">
        <v>1.1199999999999999E-3</v>
      </c>
      <c r="D35" s="33">
        <v>98413</v>
      </c>
      <c r="E35" s="33">
        <v>110</v>
      </c>
      <c r="F35" s="33">
        <v>98358</v>
      </c>
      <c r="G35" s="33">
        <v>5296176</v>
      </c>
      <c r="H35" s="36">
        <v>53.8</v>
      </c>
    </row>
    <row r="36" spans="1:8" x14ac:dyDescent="0.25">
      <c r="A36" s="208">
        <v>27</v>
      </c>
      <c r="B36" s="35" t="s">
        <v>106</v>
      </c>
      <c r="C36" s="32">
        <v>1.1640000000000001E-3</v>
      </c>
      <c r="D36" s="33">
        <v>98303</v>
      </c>
      <c r="E36" s="33">
        <v>114</v>
      </c>
      <c r="F36" s="33">
        <v>98245</v>
      </c>
      <c r="G36" s="33">
        <v>5197818</v>
      </c>
      <c r="H36" s="36">
        <v>52.9</v>
      </c>
    </row>
    <row r="37" spans="1:8" x14ac:dyDescent="0.25">
      <c r="A37" s="208">
        <v>28</v>
      </c>
      <c r="B37" s="35" t="s">
        <v>107</v>
      </c>
      <c r="C37" s="32">
        <v>1.209E-3</v>
      </c>
      <c r="D37" s="33">
        <v>98188</v>
      </c>
      <c r="E37" s="33">
        <v>119</v>
      </c>
      <c r="F37" s="33">
        <v>98129</v>
      </c>
      <c r="G37" s="33">
        <v>5099573</v>
      </c>
      <c r="H37" s="36">
        <v>51.9</v>
      </c>
    </row>
    <row r="38" spans="1:8" x14ac:dyDescent="0.25">
      <c r="A38" s="208">
        <v>29</v>
      </c>
      <c r="B38" s="35" t="s">
        <v>108</v>
      </c>
      <c r="C38" s="32">
        <v>1.256E-3</v>
      </c>
      <c r="D38" s="33">
        <v>98070</v>
      </c>
      <c r="E38" s="33">
        <v>123</v>
      </c>
      <c r="F38" s="33">
        <v>98008</v>
      </c>
      <c r="G38" s="33">
        <v>5001444</v>
      </c>
      <c r="H38" s="36">
        <v>51</v>
      </c>
    </row>
    <row r="39" spans="1:8" x14ac:dyDescent="0.25">
      <c r="A39" s="208">
        <v>30</v>
      </c>
      <c r="B39" s="35" t="s">
        <v>109</v>
      </c>
      <c r="C39" s="32">
        <v>1.3060000000000001E-3</v>
      </c>
      <c r="D39" s="33">
        <v>97946</v>
      </c>
      <c r="E39" s="33">
        <v>128</v>
      </c>
      <c r="F39" s="33">
        <v>97882</v>
      </c>
      <c r="G39" s="33">
        <v>4903436</v>
      </c>
      <c r="H39" s="36">
        <v>50.1</v>
      </c>
    </row>
    <row r="40" spans="1:8" x14ac:dyDescent="0.25">
      <c r="A40" s="208">
        <v>31</v>
      </c>
      <c r="B40" s="35" t="s">
        <v>110</v>
      </c>
      <c r="C40" s="32">
        <v>1.3569999999999999E-3</v>
      </c>
      <c r="D40" s="33">
        <v>97818</v>
      </c>
      <c r="E40" s="33">
        <v>133</v>
      </c>
      <c r="F40" s="33">
        <v>97752</v>
      </c>
      <c r="G40" s="33">
        <v>4805553</v>
      </c>
      <c r="H40" s="36">
        <v>49.1</v>
      </c>
    </row>
    <row r="41" spans="1:8" x14ac:dyDescent="0.25">
      <c r="A41" s="208">
        <v>32</v>
      </c>
      <c r="B41" s="35" t="s">
        <v>111</v>
      </c>
      <c r="C41" s="32">
        <v>1.4139999999999999E-3</v>
      </c>
      <c r="D41" s="33">
        <v>97686</v>
      </c>
      <c r="E41" s="33">
        <v>138</v>
      </c>
      <c r="F41" s="33">
        <v>97617</v>
      </c>
      <c r="G41" s="33">
        <v>4707801</v>
      </c>
      <c r="H41" s="36">
        <v>48.2</v>
      </c>
    </row>
    <row r="42" spans="1:8" x14ac:dyDescent="0.25">
      <c r="A42" s="208">
        <v>33</v>
      </c>
      <c r="B42" s="35" t="s">
        <v>112</v>
      </c>
      <c r="C42" s="32">
        <v>1.475E-3</v>
      </c>
      <c r="D42" s="33">
        <v>97548</v>
      </c>
      <c r="E42" s="33">
        <v>144</v>
      </c>
      <c r="F42" s="33">
        <v>97476</v>
      </c>
      <c r="G42" s="33">
        <v>4610185</v>
      </c>
      <c r="H42" s="36">
        <v>47.3</v>
      </c>
    </row>
    <row r="43" spans="1:8" x14ac:dyDescent="0.25">
      <c r="A43" s="208">
        <v>34</v>
      </c>
      <c r="B43" s="35" t="s">
        <v>113</v>
      </c>
      <c r="C43" s="32">
        <v>1.5380000000000001E-3</v>
      </c>
      <c r="D43" s="33">
        <v>97404</v>
      </c>
      <c r="E43" s="33">
        <v>150</v>
      </c>
      <c r="F43" s="33">
        <v>97329</v>
      </c>
      <c r="G43" s="33">
        <v>4512709</v>
      </c>
      <c r="H43" s="36">
        <v>46.3</v>
      </c>
    </row>
    <row r="44" spans="1:8" x14ac:dyDescent="0.25">
      <c r="A44" s="208">
        <v>35</v>
      </c>
      <c r="B44" s="35" t="s">
        <v>114</v>
      </c>
      <c r="C44" s="32">
        <v>1.6100000000000001E-3</v>
      </c>
      <c r="D44" s="33">
        <v>97254</v>
      </c>
      <c r="E44" s="33">
        <v>157</v>
      </c>
      <c r="F44" s="33">
        <v>97176</v>
      </c>
      <c r="G44" s="33">
        <v>4415380</v>
      </c>
      <c r="H44" s="36">
        <v>45.4</v>
      </c>
    </row>
    <row r="45" spans="1:8" x14ac:dyDescent="0.25">
      <c r="A45" s="208">
        <v>36</v>
      </c>
      <c r="B45" s="35" t="s">
        <v>115</v>
      </c>
      <c r="C45" s="32">
        <v>1.686E-3</v>
      </c>
      <c r="D45" s="33">
        <v>97097</v>
      </c>
      <c r="E45" s="33">
        <v>164</v>
      </c>
      <c r="F45" s="33">
        <v>97015</v>
      </c>
      <c r="G45" s="33">
        <v>4318205</v>
      </c>
      <c r="H45" s="36">
        <v>44.5</v>
      </c>
    </row>
    <row r="46" spans="1:8" x14ac:dyDescent="0.25">
      <c r="A46" s="208">
        <v>37</v>
      </c>
      <c r="B46" s="35" t="s">
        <v>116</v>
      </c>
      <c r="C46" s="32">
        <v>1.753E-3</v>
      </c>
      <c r="D46" s="33">
        <v>96934</v>
      </c>
      <c r="E46" s="33">
        <v>170</v>
      </c>
      <c r="F46" s="33">
        <v>96849</v>
      </c>
      <c r="G46" s="33">
        <v>4221189</v>
      </c>
      <c r="H46" s="36">
        <v>43.5</v>
      </c>
    </row>
    <row r="47" spans="1:8" x14ac:dyDescent="0.25">
      <c r="A47" s="208">
        <v>38</v>
      </c>
      <c r="B47" s="35" t="s">
        <v>117</v>
      </c>
      <c r="C47" s="32">
        <v>1.8090000000000001E-3</v>
      </c>
      <c r="D47" s="33">
        <v>96764</v>
      </c>
      <c r="E47" s="33">
        <v>175</v>
      </c>
      <c r="F47" s="33">
        <v>96676</v>
      </c>
      <c r="G47" s="33">
        <v>4124340</v>
      </c>
      <c r="H47" s="36">
        <v>42.6</v>
      </c>
    </row>
    <row r="48" spans="1:8" x14ac:dyDescent="0.25">
      <c r="A48" s="208">
        <v>39</v>
      </c>
      <c r="B48" s="35" t="s">
        <v>118</v>
      </c>
      <c r="C48" s="32">
        <v>1.864E-3</v>
      </c>
      <c r="D48" s="33">
        <v>96589</v>
      </c>
      <c r="E48" s="33">
        <v>180</v>
      </c>
      <c r="F48" s="33">
        <v>96499</v>
      </c>
      <c r="G48" s="33">
        <v>4027664</v>
      </c>
      <c r="H48" s="36">
        <v>41.7</v>
      </c>
    </row>
    <row r="49" spans="1:10" x14ac:dyDescent="0.25">
      <c r="A49" s="208">
        <v>40</v>
      </c>
      <c r="B49" s="35" t="s">
        <v>119</v>
      </c>
      <c r="C49" s="32">
        <v>1.9300000000000001E-3</v>
      </c>
      <c r="D49" s="33">
        <v>96408</v>
      </c>
      <c r="E49" s="33">
        <v>186</v>
      </c>
      <c r="F49" s="33">
        <v>96315</v>
      </c>
      <c r="G49" s="33">
        <v>3931166</v>
      </c>
      <c r="H49" s="36">
        <v>40.799999999999997</v>
      </c>
      <c r="J49" s="37"/>
    </row>
    <row r="50" spans="1:10" x14ac:dyDescent="0.25">
      <c r="A50" s="208">
        <v>41</v>
      </c>
      <c r="B50" s="35" t="s">
        <v>120</v>
      </c>
      <c r="C50" s="32">
        <v>2.0200000000000001E-3</v>
      </c>
      <c r="D50" s="33">
        <v>96222</v>
      </c>
      <c r="E50" s="33">
        <v>194</v>
      </c>
      <c r="F50" s="33">
        <v>96125</v>
      </c>
      <c r="G50" s="33">
        <v>3834850</v>
      </c>
      <c r="H50" s="36">
        <v>39.9</v>
      </c>
    </row>
    <row r="51" spans="1:10" x14ac:dyDescent="0.25">
      <c r="A51" s="208">
        <v>42</v>
      </c>
      <c r="B51" s="35" t="s">
        <v>121</v>
      </c>
      <c r="C51" s="32">
        <v>2.1389999999999998E-3</v>
      </c>
      <c r="D51" s="33">
        <v>96028</v>
      </c>
      <c r="E51" s="33">
        <v>205</v>
      </c>
      <c r="F51" s="33">
        <v>95925</v>
      </c>
      <c r="G51" s="33">
        <v>3738725</v>
      </c>
      <c r="H51" s="36">
        <v>38.9</v>
      </c>
    </row>
    <row r="52" spans="1:10" x14ac:dyDescent="0.25">
      <c r="A52" s="208">
        <v>43</v>
      </c>
      <c r="B52" s="35" t="s">
        <v>122</v>
      </c>
      <c r="C52" s="32">
        <v>2.2889999999999998E-3</v>
      </c>
      <c r="D52" s="33">
        <v>95823</v>
      </c>
      <c r="E52" s="33">
        <v>219</v>
      </c>
      <c r="F52" s="33">
        <v>95713</v>
      </c>
      <c r="G52" s="33">
        <v>3642800</v>
      </c>
      <c r="H52" s="36">
        <v>38</v>
      </c>
    </row>
    <row r="53" spans="1:10" x14ac:dyDescent="0.25">
      <c r="A53" s="208">
        <v>44</v>
      </c>
      <c r="B53" s="35" t="s">
        <v>123</v>
      </c>
      <c r="C53" s="32">
        <v>2.4620000000000002E-3</v>
      </c>
      <c r="D53" s="33">
        <v>95603</v>
      </c>
      <c r="E53" s="33">
        <v>235</v>
      </c>
      <c r="F53" s="33">
        <v>95486</v>
      </c>
      <c r="G53" s="33">
        <v>3547087</v>
      </c>
      <c r="H53" s="36">
        <v>37.1</v>
      </c>
    </row>
    <row r="54" spans="1:10" x14ac:dyDescent="0.25">
      <c r="A54" s="208">
        <v>45</v>
      </c>
      <c r="B54" s="35" t="s">
        <v>124</v>
      </c>
      <c r="C54" s="32">
        <v>2.6540000000000001E-3</v>
      </c>
      <c r="D54" s="33">
        <v>95368</v>
      </c>
      <c r="E54" s="33">
        <v>253</v>
      </c>
      <c r="F54" s="33">
        <v>95241</v>
      </c>
      <c r="G54" s="33">
        <v>3451601</v>
      </c>
      <c r="H54" s="36">
        <v>36.200000000000003</v>
      </c>
    </row>
    <row r="55" spans="1:10" x14ac:dyDescent="0.25">
      <c r="A55" s="208">
        <v>46</v>
      </c>
      <c r="B55" s="35" t="s">
        <v>125</v>
      </c>
      <c r="C55" s="32">
        <v>2.8630000000000001E-3</v>
      </c>
      <c r="D55" s="33">
        <v>95115</v>
      </c>
      <c r="E55" s="33">
        <v>272</v>
      </c>
      <c r="F55" s="33">
        <v>94979</v>
      </c>
      <c r="G55" s="33">
        <v>3356359</v>
      </c>
      <c r="H55" s="36">
        <v>35.299999999999997</v>
      </c>
    </row>
    <row r="56" spans="1:10" x14ac:dyDescent="0.25">
      <c r="A56" s="208">
        <v>47</v>
      </c>
      <c r="B56" s="35" t="s">
        <v>126</v>
      </c>
      <c r="C56" s="32">
        <v>3.091E-3</v>
      </c>
      <c r="D56" s="33">
        <v>94843</v>
      </c>
      <c r="E56" s="33">
        <v>293</v>
      </c>
      <c r="F56" s="33">
        <v>94696</v>
      </c>
      <c r="G56" s="33">
        <v>3261381</v>
      </c>
      <c r="H56" s="36">
        <v>34.4</v>
      </c>
    </row>
    <row r="57" spans="1:10" x14ac:dyDescent="0.25">
      <c r="A57" s="208">
        <v>48</v>
      </c>
      <c r="B57" s="35" t="s">
        <v>127</v>
      </c>
      <c r="C57" s="32">
        <v>3.3470000000000001E-3</v>
      </c>
      <c r="D57" s="33">
        <v>94549</v>
      </c>
      <c r="E57" s="33">
        <v>316</v>
      </c>
      <c r="F57" s="33">
        <v>94391</v>
      </c>
      <c r="G57" s="33">
        <v>3166685</v>
      </c>
      <c r="H57" s="36">
        <v>33.5</v>
      </c>
    </row>
    <row r="58" spans="1:10" x14ac:dyDescent="0.25">
      <c r="A58" s="208">
        <v>49</v>
      </c>
      <c r="B58" s="35" t="s">
        <v>128</v>
      </c>
      <c r="C58" s="32">
        <v>3.6380000000000002E-3</v>
      </c>
      <c r="D58" s="33">
        <v>94233</v>
      </c>
      <c r="E58" s="33">
        <v>343</v>
      </c>
      <c r="F58" s="33">
        <v>94062</v>
      </c>
      <c r="G58" s="33">
        <v>3072293</v>
      </c>
      <c r="H58" s="36">
        <v>32.6</v>
      </c>
    </row>
    <row r="59" spans="1:10" x14ac:dyDescent="0.25">
      <c r="A59" s="208">
        <v>50</v>
      </c>
      <c r="B59" s="35" t="s">
        <v>129</v>
      </c>
      <c r="C59" s="32">
        <v>3.9500000000000004E-3</v>
      </c>
      <c r="D59" s="33">
        <v>93890</v>
      </c>
      <c r="E59" s="33">
        <v>371</v>
      </c>
      <c r="F59" s="33">
        <v>93705</v>
      </c>
      <c r="G59" s="33">
        <v>2978232</v>
      </c>
      <c r="H59" s="36">
        <v>31.7</v>
      </c>
    </row>
    <row r="60" spans="1:10" x14ac:dyDescent="0.25">
      <c r="A60" s="208">
        <v>51</v>
      </c>
      <c r="B60" s="35" t="s">
        <v>130</v>
      </c>
      <c r="C60" s="32">
        <v>4.2969999999999996E-3</v>
      </c>
      <c r="D60" s="33">
        <v>93519</v>
      </c>
      <c r="E60" s="33">
        <v>402</v>
      </c>
      <c r="F60" s="33">
        <v>93318</v>
      </c>
      <c r="G60" s="33">
        <v>2884527</v>
      </c>
      <c r="H60" s="36">
        <v>30.8</v>
      </c>
    </row>
    <row r="61" spans="1:10" x14ac:dyDescent="0.25">
      <c r="A61" s="208">
        <v>52</v>
      </c>
      <c r="B61" s="35" t="s">
        <v>131</v>
      </c>
      <c r="C61" s="32">
        <v>4.7089999999999996E-3</v>
      </c>
      <c r="D61" s="33">
        <v>93118</v>
      </c>
      <c r="E61" s="33">
        <v>438</v>
      </c>
      <c r="F61" s="33">
        <v>92898</v>
      </c>
      <c r="G61" s="33">
        <v>2791209</v>
      </c>
      <c r="H61" s="36">
        <v>30</v>
      </c>
    </row>
    <row r="62" spans="1:10" x14ac:dyDescent="0.25">
      <c r="A62" s="208">
        <v>53</v>
      </c>
      <c r="B62" s="35" t="s">
        <v>132</v>
      </c>
      <c r="C62" s="32">
        <v>5.1859999999999996E-3</v>
      </c>
      <c r="D62" s="33">
        <v>92679</v>
      </c>
      <c r="E62" s="33">
        <v>481</v>
      </c>
      <c r="F62" s="33">
        <v>92439</v>
      </c>
      <c r="G62" s="33">
        <v>2698310</v>
      </c>
      <c r="H62" s="36">
        <v>29.1</v>
      </c>
    </row>
    <row r="63" spans="1:10" x14ac:dyDescent="0.25">
      <c r="A63" s="208">
        <v>54</v>
      </c>
      <c r="B63" s="35" t="s">
        <v>133</v>
      </c>
      <c r="C63" s="32">
        <v>5.7010000000000003E-3</v>
      </c>
      <c r="D63" s="33">
        <v>92198</v>
      </c>
      <c r="E63" s="33">
        <v>526</v>
      </c>
      <c r="F63" s="33">
        <v>91936</v>
      </c>
      <c r="G63" s="33">
        <v>2605872</v>
      </c>
      <c r="H63" s="36">
        <v>28.3</v>
      </c>
    </row>
    <row r="64" spans="1:10" x14ac:dyDescent="0.25">
      <c r="A64" s="208">
        <v>55</v>
      </c>
      <c r="B64" s="35" t="s">
        <v>134</v>
      </c>
      <c r="C64" s="32">
        <v>6.2230000000000002E-3</v>
      </c>
      <c r="D64" s="33">
        <v>91673</v>
      </c>
      <c r="E64" s="33">
        <v>571</v>
      </c>
      <c r="F64" s="33">
        <v>91388</v>
      </c>
      <c r="G64" s="33">
        <v>2513936</v>
      </c>
      <c r="H64" s="36">
        <v>27.4</v>
      </c>
    </row>
    <row r="65" spans="1:8" x14ac:dyDescent="0.25">
      <c r="A65" s="208">
        <v>56</v>
      </c>
      <c r="B65" s="35" t="s">
        <v>135</v>
      </c>
      <c r="C65" s="32">
        <v>6.744E-3</v>
      </c>
      <c r="D65" s="33">
        <v>91102</v>
      </c>
      <c r="E65" s="33">
        <v>614</v>
      </c>
      <c r="F65" s="33">
        <v>90795</v>
      </c>
      <c r="G65" s="33">
        <v>2422548</v>
      </c>
      <c r="H65" s="36">
        <v>26.6</v>
      </c>
    </row>
    <row r="66" spans="1:8" x14ac:dyDescent="0.25">
      <c r="A66" s="208">
        <v>57</v>
      </c>
      <c r="B66" s="35" t="s">
        <v>136</v>
      </c>
      <c r="C66" s="32">
        <v>7.2810000000000001E-3</v>
      </c>
      <c r="D66" s="33">
        <v>90488</v>
      </c>
      <c r="E66" s="33">
        <v>659</v>
      </c>
      <c r="F66" s="33">
        <v>90158</v>
      </c>
      <c r="G66" s="33">
        <v>2331753</v>
      </c>
      <c r="H66" s="36">
        <v>25.8</v>
      </c>
    </row>
    <row r="67" spans="1:8" x14ac:dyDescent="0.25">
      <c r="A67" s="208">
        <v>58</v>
      </c>
      <c r="B67" s="35" t="s">
        <v>137</v>
      </c>
      <c r="C67" s="32">
        <v>7.8480000000000008E-3</v>
      </c>
      <c r="D67" s="33">
        <v>89829</v>
      </c>
      <c r="E67" s="33">
        <v>705</v>
      </c>
      <c r="F67" s="33">
        <v>89477</v>
      </c>
      <c r="G67" s="33">
        <v>2241595</v>
      </c>
      <c r="H67" s="36">
        <v>25</v>
      </c>
    </row>
    <row r="68" spans="1:8" x14ac:dyDescent="0.25">
      <c r="A68" s="208">
        <v>59</v>
      </c>
      <c r="B68" s="35" t="s">
        <v>138</v>
      </c>
      <c r="C68" s="32">
        <v>8.4539999999999997E-3</v>
      </c>
      <c r="D68" s="33">
        <v>89124</v>
      </c>
      <c r="E68" s="33">
        <v>753</v>
      </c>
      <c r="F68" s="33">
        <v>88747</v>
      </c>
      <c r="G68" s="33">
        <v>2152118</v>
      </c>
      <c r="H68" s="36">
        <v>24.1</v>
      </c>
    </row>
    <row r="69" spans="1:8" x14ac:dyDescent="0.25">
      <c r="A69" s="208">
        <v>60</v>
      </c>
      <c r="B69" s="35" t="s">
        <v>139</v>
      </c>
      <c r="C69" s="32">
        <v>9.1090000000000008E-3</v>
      </c>
      <c r="D69" s="33">
        <v>88371</v>
      </c>
      <c r="E69" s="33">
        <v>805</v>
      </c>
      <c r="F69" s="33">
        <v>87968</v>
      </c>
      <c r="G69" s="33">
        <v>2063371</v>
      </c>
      <c r="H69" s="36">
        <v>23.3</v>
      </c>
    </row>
    <row r="70" spans="1:8" x14ac:dyDescent="0.25">
      <c r="A70" s="208">
        <v>61</v>
      </c>
      <c r="B70" s="35" t="s">
        <v>140</v>
      </c>
      <c r="C70" s="32">
        <v>9.7949999999999999E-3</v>
      </c>
      <c r="D70" s="33">
        <v>87566</v>
      </c>
      <c r="E70" s="33">
        <v>858</v>
      </c>
      <c r="F70" s="33">
        <v>87137</v>
      </c>
      <c r="G70" s="33">
        <v>1975403</v>
      </c>
      <c r="H70" s="36">
        <v>22.6</v>
      </c>
    </row>
    <row r="71" spans="1:8" x14ac:dyDescent="0.25">
      <c r="A71" s="208">
        <v>62</v>
      </c>
      <c r="B71" s="35" t="s">
        <v>141</v>
      </c>
      <c r="C71" s="32">
        <v>1.0492E-2</v>
      </c>
      <c r="D71" s="33">
        <v>86708</v>
      </c>
      <c r="E71" s="33">
        <v>910</v>
      </c>
      <c r="F71" s="33">
        <v>86253</v>
      </c>
      <c r="G71" s="33">
        <v>1888266</v>
      </c>
      <c r="H71" s="36">
        <v>21.8</v>
      </c>
    </row>
    <row r="72" spans="1:8" x14ac:dyDescent="0.25">
      <c r="A72" s="208">
        <v>63</v>
      </c>
      <c r="B72" s="35" t="s">
        <v>142</v>
      </c>
      <c r="C72" s="32">
        <v>1.1192000000000001E-2</v>
      </c>
      <c r="D72" s="33">
        <v>85798</v>
      </c>
      <c r="E72" s="33">
        <v>960</v>
      </c>
      <c r="F72" s="33">
        <v>85318</v>
      </c>
      <c r="G72" s="33">
        <v>1802013</v>
      </c>
      <c r="H72" s="36">
        <v>21</v>
      </c>
    </row>
    <row r="73" spans="1:8" x14ac:dyDescent="0.25">
      <c r="A73" s="208">
        <v>64</v>
      </c>
      <c r="B73" s="35" t="s">
        <v>143</v>
      </c>
      <c r="C73" s="32">
        <v>1.1915E-2</v>
      </c>
      <c r="D73" s="33">
        <v>84838</v>
      </c>
      <c r="E73" s="33">
        <v>1011</v>
      </c>
      <c r="F73" s="33">
        <v>84333</v>
      </c>
      <c r="G73" s="33">
        <v>1716695</v>
      </c>
      <c r="H73" s="36">
        <v>20.2</v>
      </c>
    </row>
    <row r="74" spans="1:8" x14ac:dyDescent="0.25">
      <c r="A74" s="208">
        <v>65</v>
      </c>
      <c r="B74" s="35" t="s">
        <v>144</v>
      </c>
      <c r="C74" s="32">
        <v>1.2690999999999999E-2</v>
      </c>
      <c r="D74" s="33">
        <v>83827</v>
      </c>
      <c r="E74" s="33">
        <v>1064</v>
      </c>
      <c r="F74" s="33">
        <v>83295</v>
      </c>
      <c r="G74" s="33">
        <v>1632362</v>
      </c>
      <c r="H74" s="36">
        <v>19.5</v>
      </c>
    </row>
    <row r="75" spans="1:8" x14ac:dyDescent="0.25">
      <c r="A75" s="208">
        <v>66</v>
      </c>
      <c r="B75" s="35" t="s">
        <v>145</v>
      </c>
      <c r="C75" s="32">
        <v>1.3610000000000001E-2</v>
      </c>
      <c r="D75" s="33">
        <v>82763</v>
      </c>
      <c r="E75" s="33">
        <v>1126</v>
      </c>
      <c r="F75" s="33">
        <v>82200</v>
      </c>
      <c r="G75" s="33">
        <v>1549067</v>
      </c>
      <c r="H75" s="36">
        <v>18.7</v>
      </c>
    </row>
    <row r="76" spans="1:8" x14ac:dyDescent="0.25">
      <c r="A76" s="208">
        <v>67</v>
      </c>
      <c r="B76" s="35" t="s">
        <v>146</v>
      </c>
      <c r="C76" s="32">
        <v>1.4605999999999999E-2</v>
      </c>
      <c r="D76" s="33">
        <v>81637</v>
      </c>
      <c r="E76" s="33">
        <v>1192</v>
      </c>
      <c r="F76" s="33">
        <v>81041</v>
      </c>
      <c r="G76" s="33">
        <v>1466867</v>
      </c>
      <c r="H76" s="36">
        <v>18</v>
      </c>
    </row>
    <row r="77" spans="1:8" x14ac:dyDescent="0.25">
      <c r="A77" s="208">
        <v>68</v>
      </c>
      <c r="B77" s="35" t="s">
        <v>147</v>
      </c>
      <c r="C77" s="32">
        <v>1.5723999999999998E-2</v>
      </c>
      <c r="D77" s="33">
        <v>80444</v>
      </c>
      <c r="E77" s="33">
        <v>1265</v>
      </c>
      <c r="F77" s="33">
        <v>79812</v>
      </c>
      <c r="G77" s="33">
        <v>1385826</v>
      </c>
      <c r="H77" s="36">
        <v>17.2</v>
      </c>
    </row>
    <row r="78" spans="1:8" x14ac:dyDescent="0.25">
      <c r="A78" s="208">
        <v>69</v>
      </c>
      <c r="B78" s="35" t="s">
        <v>148</v>
      </c>
      <c r="C78" s="32">
        <v>1.7003999999999998E-2</v>
      </c>
      <c r="D78" s="33">
        <v>79180</v>
      </c>
      <c r="E78" s="33">
        <v>1346</v>
      </c>
      <c r="F78" s="33">
        <v>78506</v>
      </c>
      <c r="G78" s="33">
        <v>1306014</v>
      </c>
      <c r="H78" s="36">
        <v>16.5</v>
      </c>
    </row>
    <row r="79" spans="1:8" x14ac:dyDescent="0.25">
      <c r="A79" s="208">
        <v>70</v>
      </c>
      <c r="B79" s="35" t="s">
        <v>149</v>
      </c>
      <c r="C79" s="32">
        <v>1.8391000000000001E-2</v>
      </c>
      <c r="D79" s="33">
        <v>77833</v>
      </c>
      <c r="E79" s="33">
        <v>1431</v>
      </c>
      <c r="F79" s="33">
        <v>77117</v>
      </c>
      <c r="G79" s="33">
        <v>1227508</v>
      </c>
      <c r="H79" s="36">
        <v>15.8</v>
      </c>
    </row>
    <row r="80" spans="1:8" x14ac:dyDescent="0.25">
      <c r="A80" s="208">
        <v>71</v>
      </c>
      <c r="B80" s="35" t="s">
        <v>150</v>
      </c>
      <c r="C80" s="32">
        <v>1.9831000000000001E-2</v>
      </c>
      <c r="D80" s="33">
        <v>76402</v>
      </c>
      <c r="E80" s="33">
        <v>1515</v>
      </c>
      <c r="F80" s="33">
        <v>75644</v>
      </c>
      <c r="G80" s="33">
        <v>1150390</v>
      </c>
      <c r="H80" s="36">
        <v>15.1</v>
      </c>
    </row>
    <row r="81" spans="1:8" x14ac:dyDescent="0.25">
      <c r="A81" s="208">
        <v>72</v>
      </c>
      <c r="B81" s="35" t="s">
        <v>151</v>
      </c>
      <c r="C81" s="32">
        <v>2.1912999999999998E-2</v>
      </c>
      <c r="D81" s="33">
        <v>74887</v>
      </c>
      <c r="E81" s="33">
        <v>1641</v>
      </c>
      <c r="F81" s="33">
        <v>74066</v>
      </c>
      <c r="G81" s="33">
        <v>1074746</v>
      </c>
      <c r="H81" s="36">
        <v>14.4</v>
      </c>
    </row>
    <row r="82" spans="1:8" x14ac:dyDescent="0.25">
      <c r="A82" s="208">
        <v>73</v>
      </c>
      <c r="B82" s="35" t="s">
        <v>152</v>
      </c>
      <c r="C82" s="32">
        <v>2.3803999999999999E-2</v>
      </c>
      <c r="D82" s="33">
        <v>73246</v>
      </c>
      <c r="E82" s="33">
        <v>1744</v>
      </c>
      <c r="F82" s="33">
        <v>72374</v>
      </c>
      <c r="G82" s="33">
        <v>1000680</v>
      </c>
      <c r="H82" s="36">
        <v>13.7</v>
      </c>
    </row>
    <row r="83" spans="1:8" x14ac:dyDescent="0.25">
      <c r="A83" s="208">
        <v>74</v>
      </c>
      <c r="B83" s="35" t="s">
        <v>153</v>
      </c>
      <c r="C83" s="32">
        <v>2.6193000000000001E-2</v>
      </c>
      <c r="D83" s="33">
        <v>71502</v>
      </c>
      <c r="E83" s="33">
        <v>1873</v>
      </c>
      <c r="F83" s="33">
        <v>70566</v>
      </c>
      <c r="G83" s="33">
        <v>928306</v>
      </c>
      <c r="H83" s="36">
        <v>13</v>
      </c>
    </row>
    <row r="84" spans="1:8" x14ac:dyDescent="0.25">
      <c r="A84" s="208">
        <v>75</v>
      </c>
      <c r="B84" s="35" t="s">
        <v>154</v>
      </c>
      <c r="C84" s="32">
        <v>2.8691999999999999E-2</v>
      </c>
      <c r="D84" s="33">
        <v>69629</v>
      </c>
      <c r="E84" s="33">
        <v>1998</v>
      </c>
      <c r="F84" s="33">
        <v>68630</v>
      </c>
      <c r="G84" s="33">
        <v>857740</v>
      </c>
      <c r="H84" s="36">
        <v>12.3</v>
      </c>
    </row>
    <row r="85" spans="1:8" x14ac:dyDescent="0.25">
      <c r="A85" s="208">
        <v>76</v>
      </c>
      <c r="B85" s="35" t="s">
        <v>155</v>
      </c>
      <c r="C85" s="32">
        <v>3.1786000000000002E-2</v>
      </c>
      <c r="D85" s="33">
        <v>67631</v>
      </c>
      <c r="E85" s="33">
        <v>2150</v>
      </c>
      <c r="F85" s="33">
        <v>66557</v>
      </c>
      <c r="G85" s="33">
        <v>789110</v>
      </c>
      <c r="H85" s="36">
        <v>11.7</v>
      </c>
    </row>
    <row r="86" spans="1:8" x14ac:dyDescent="0.25">
      <c r="A86" s="208">
        <v>77</v>
      </c>
      <c r="B86" s="35" t="s">
        <v>156</v>
      </c>
      <c r="C86" s="32">
        <v>3.5136000000000001E-2</v>
      </c>
      <c r="D86" s="33">
        <v>65482</v>
      </c>
      <c r="E86" s="33">
        <v>2301</v>
      </c>
      <c r="F86" s="33">
        <v>64331</v>
      </c>
      <c r="G86" s="33">
        <v>722553</v>
      </c>
      <c r="H86" s="36">
        <v>11</v>
      </c>
    </row>
    <row r="87" spans="1:8" x14ac:dyDescent="0.25">
      <c r="A87" s="208">
        <v>78</v>
      </c>
      <c r="B87" s="35" t="s">
        <v>157</v>
      </c>
      <c r="C87" s="32">
        <v>3.8672999999999999E-2</v>
      </c>
      <c r="D87" s="33">
        <v>63181</v>
      </c>
      <c r="E87" s="33">
        <v>2443</v>
      </c>
      <c r="F87" s="33">
        <v>61959</v>
      </c>
      <c r="G87" s="33">
        <v>658222</v>
      </c>
      <c r="H87" s="36">
        <v>10.4</v>
      </c>
    </row>
    <row r="88" spans="1:8" x14ac:dyDescent="0.25">
      <c r="A88" s="208">
        <v>79</v>
      </c>
      <c r="B88" s="35" t="s">
        <v>158</v>
      </c>
      <c r="C88" s="32">
        <v>4.2747E-2</v>
      </c>
      <c r="D88" s="33">
        <v>60738</v>
      </c>
      <c r="E88" s="33">
        <v>2596</v>
      </c>
      <c r="F88" s="33">
        <v>59439</v>
      </c>
      <c r="G88" s="33">
        <v>596263</v>
      </c>
      <c r="H88" s="36">
        <v>9.8000000000000007</v>
      </c>
    </row>
    <row r="89" spans="1:8" x14ac:dyDescent="0.25">
      <c r="A89" s="208">
        <v>80</v>
      </c>
      <c r="B89" s="35" t="s">
        <v>159</v>
      </c>
      <c r="C89" s="32">
        <v>4.7201E-2</v>
      </c>
      <c r="D89" s="33">
        <v>58141</v>
      </c>
      <c r="E89" s="33">
        <v>2744</v>
      </c>
      <c r="F89" s="33">
        <v>56769</v>
      </c>
      <c r="G89" s="33">
        <v>536823</v>
      </c>
      <c r="H89" s="36">
        <v>9.1999999999999993</v>
      </c>
    </row>
    <row r="90" spans="1:8" x14ac:dyDescent="0.25">
      <c r="A90" s="208">
        <v>81</v>
      </c>
      <c r="B90" s="35" t="s">
        <v>160</v>
      </c>
      <c r="C90" s="32">
        <v>5.2599E-2</v>
      </c>
      <c r="D90" s="33">
        <v>55397</v>
      </c>
      <c r="E90" s="33">
        <v>2914</v>
      </c>
      <c r="F90" s="33">
        <v>53940</v>
      </c>
      <c r="G90" s="33">
        <v>480054</v>
      </c>
      <c r="H90" s="36">
        <v>8.6999999999999993</v>
      </c>
    </row>
    <row r="91" spans="1:8" x14ac:dyDescent="0.25">
      <c r="A91" s="208">
        <v>82</v>
      </c>
      <c r="B91" s="35" t="s">
        <v>161</v>
      </c>
      <c r="C91" s="32">
        <v>5.8585999999999999E-2</v>
      </c>
      <c r="D91" s="33">
        <v>52483</v>
      </c>
      <c r="E91" s="33">
        <v>3075</v>
      </c>
      <c r="F91" s="33">
        <v>50946</v>
      </c>
      <c r="G91" s="33">
        <v>426114</v>
      </c>
      <c r="H91" s="36">
        <v>8.1</v>
      </c>
    </row>
    <row r="92" spans="1:8" x14ac:dyDescent="0.25">
      <c r="A92" s="208">
        <v>83</v>
      </c>
      <c r="B92" s="35" t="s">
        <v>162</v>
      </c>
      <c r="C92" s="32">
        <v>6.5124000000000001E-2</v>
      </c>
      <c r="D92" s="33">
        <v>49408</v>
      </c>
      <c r="E92" s="33">
        <v>3218</v>
      </c>
      <c r="F92" s="33">
        <v>47800</v>
      </c>
      <c r="G92" s="33">
        <v>375168</v>
      </c>
      <c r="H92" s="36">
        <v>7.6</v>
      </c>
    </row>
    <row r="93" spans="1:8" x14ac:dyDescent="0.25">
      <c r="A93" s="208">
        <v>84</v>
      </c>
      <c r="B93" s="35" t="s">
        <v>163</v>
      </c>
      <c r="C93" s="32">
        <v>7.3400000000000007E-2</v>
      </c>
      <c r="D93" s="33">
        <v>46191</v>
      </c>
      <c r="E93" s="33">
        <v>3390</v>
      </c>
      <c r="F93" s="33">
        <v>44496</v>
      </c>
      <c r="G93" s="33">
        <v>327369</v>
      </c>
      <c r="H93" s="36">
        <v>7.1</v>
      </c>
    </row>
    <row r="94" spans="1:8" x14ac:dyDescent="0.25">
      <c r="A94" s="208">
        <v>85</v>
      </c>
      <c r="B94" s="35" t="s">
        <v>164</v>
      </c>
      <c r="C94" s="32">
        <v>8.1636E-2</v>
      </c>
      <c r="D94" s="33">
        <v>42800</v>
      </c>
      <c r="E94" s="33">
        <v>3494</v>
      </c>
      <c r="F94" s="33">
        <v>41053</v>
      </c>
      <c r="G94" s="33">
        <v>282873</v>
      </c>
      <c r="H94" s="36">
        <v>6.6</v>
      </c>
    </row>
    <row r="95" spans="1:8" x14ac:dyDescent="0.25">
      <c r="A95" s="208">
        <v>86</v>
      </c>
      <c r="B95" s="35" t="s">
        <v>165</v>
      </c>
      <c r="C95" s="32">
        <v>8.9815000000000006E-2</v>
      </c>
      <c r="D95" s="33">
        <v>39306</v>
      </c>
      <c r="E95" s="33">
        <v>3530</v>
      </c>
      <c r="F95" s="33">
        <v>37541</v>
      </c>
      <c r="G95" s="33">
        <v>241820</v>
      </c>
      <c r="H95" s="36">
        <v>6.2</v>
      </c>
    </row>
    <row r="96" spans="1:8" x14ac:dyDescent="0.25">
      <c r="A96" s="208">
        <v>87</v>
      </c>
      <c r="B96" s="35" t="s">
        <v>166</v>
      </c>
      <c r="C96" s="32">
        <v>0.100898</v>
      </c>
      <c r="D96" s="33">
        <v>35776</v>
      </c>
      <c r="E96" s="33">
        <v>3610</v>
      </c>
      <c r="F96" s="33">
        <v>33971</v>
      </c>
      <c r="G96" s="33">
        <v>204279</v>
      </c>
      <c r="H96" s="36">
        <v>5.7</v>
      </c>
    </row>
    <row r="97" spans="1:8" x14ac:dyDescent="0.25">
      <c r="A97" s="208">
        <v>88</v>
      </c>
      <c r="B97" s="35" t="s">
        <v>167</v>
      </c>
      <c r="C97" s="32">
        <v>0.113081</v>
      </c>
      <c r="D97" s="33">
        <v>32166</v>
      </c>
      <c r="E97" s="33">
        <v>3637</v>
      </c>
      <c r="F97" s="33">
        <v>30348</v>
      </c>
      <c r="G97" s="33">
        <v>170308</v>
      </c>
      <c r="H97" s="36">
        <v>5.3</v>
      </c>
    </row>
    <row r="98" spans="1:8" x14ac:dyDescent="0.25">
      <c r="A98" s="208">
        <v>89</v>
      </c>
      <c r="B98" s="35" t="s">
        <v>168</v>
      </c>
      <c r="C98" s="32">
        <v>0.12640599999999999</v>
      </c>
      <c r="D98" s="33">
        <v>28529</v>
      </c>
      <c r="E98" s="33">
        <v>3606</v>
      </c>
      <c r="F98" s="33">
        <v>26726</v>
      </c>
      <c r="G98" s="33">
        <v>139960</v>
      </c>
      <c r="H98" s="36">
        <v>4.9000000000000004</v>
      </c>
    </row>
    <row r="99" spans="1:8" x14ac:dyDescent="0.25">
      <c r="A99" s="208">
        <v>90</v>
      </c>
      <c r="B99" s="35" t="s">
        <v>169</v>
      </c>
      <c r="C99" s="32">
        <v>0.140901</v>
      </c>
      <c r="D99" s="33">
        <v>24923</v>
      </c>
      <c r="E99" s="33">
        <v>3512</v>
      </c>
      <c r="F99" s="33">
        <v>23167</v>
      </c>
      <c r="G99" s="33">
        <v>113234</v>
      </c>
      <c r="H99" s="36">
        <v>4.5</v>
      </c>
    </row>
    <row r="100" spans="1:8" x14ac:dyDescent="0.25">
      <c r="A100" s="208">
        <v>91</v>
      </c>
      <c r="B100" s="35" t="s">
        <v>170</v>
      </c>
      <c r="C100" s="32">
        <v>0.15657699999999999</v>
      </c>
      <c r="D100" s="33">
        <v>21411</v>
      </c>
      <c r="E100" s="33">
        <v>3352</v>
      </c>
      <c r="F100" s="33">
        <v>19735</v>
      </c>
      <c r="G100" s="33">
        <v>90067</v>
      </c>
      <c r="H100" s="36">
        <v>4.2</v>
      </c>
    </row>
    <row r="101" spans="1:8" x14ac:dyDescent="0.25">
      <c r="A101" s="208">
        <v>92</v>
      </c>
      <c r="B101" s="35" t="s">
        <v>171</v>
      </c>
      <c r="C101" s="32">
        <v>0.17342199999999999</v>
      </c>
      <c r="D101" s="33">
        <v>18059</v>
      </c>
      <c r="E101" s="33">
        <v>3132</v>
      </c>
      <c r="F101" s="33">
        <v>16493</v>
      </c>
      <c r="G101" s="33">
        <v>70333</v>
      </c>
      <c r="H101" s="36">
        <v>3.9</v>
      </c>
    </row>
    <row r="102" spans="1:8" x14ac:dyDescent="0.25">
      <c r="A102" s="208">
        <v>93</v>
      </c>
      <c r="B102" s="35" t="s">
        <v>172</v>
      </c>
      <c r="C102" s="32">
        <v>0.19139900000000001</v>
      </c>
      <c r="D102" s="33">
        <v>14927</v>
      </c>
      <c r="E102" s="33">
        <v>2857</v>
      </c>
      <c r="F102" s="33">
        <v>13498</v>
      </c>
      <c r="G102" s="33">
        <v>53840</v>
      </c>
      <c r="H102" s="36">
        <v>3.6</v>
      </c>
    </row>
    <row r="103" spans="1:8" x14ac:dyDescent="0.25">
      <c r="A103" s="208">
        <v>94</v>
      </c>
      <c r="B103" s="35" t="s">
        <v>173</v>
      </c>
      <c r="C103" s="32">
        <v>0.21044399999999999</v>
      </c>
      <c r="D103" s="33">
        <v>12070</v>
      </c>
      <c r="E103" s="33">
        <v>2540</v>
      </c>
      <c r="F103" s="33">
        <v>10800</v>
      </c>
      <c r="G103" s="33">
        <v>40342</v>
      </c>
      <c r="H103" s="36">
        <v>3.3</v>
      </c>
    </row>
    <row r="104" spans="1:8" x14ac:dyDescent="0.25">
      <c r="A104" s="208">
        <v>95</v>
      </c>
      <c r="B104" s="35" t="s">
        <v>174</v>
      </c>
      <c r="C104" s="32">
        <v>0.230465</v>
      </c>
      <c r="D104" s="33">
        <v>9530</v>
      </c>
      <c r="E104" s="33">
        <v>2196</v>
      </c>
      <c r="F104" s="33">
        <v>8432</v>
      </c>
      <c r="G104" s="33">
        <v>29542</v>
      </c>
      <c r="H104" s="36">
        <v>3.1</v>
      </c>
    </row>
    <row r="105" spans="1:8" x14ac:dyDescent="0.25">
      <c r="A105" s="208">
        <v>96</v>
      </c>
      <c r="B105" s="35" t="s">
        <v>175</v>
      </c>
      <c r="C105" s="32">
        <v>0.25134200000000001</v>
      </c>
      <c r="D105" s="33">
        <v>7334</v>
      </c>
      <c r="E105" s="33">
        <v>1843</v>
      </c>
      <c r="F105" s="33">
        <v>6412</v>
      </c>
      <c r="G105" s="33">
        <v>21110</v>
      </c>
      <c r="H105" s="36">
        <v>2.9</v>
      </c>
    </row>
    <row r="106" spans="1:8" x14ac:dyDescent="0.25">
      <c r="A106" s="208">
        <v>97</v>
      </c>
      <c r="B106" s="35" t="s">
        <v>176</v>
      </c>
      <c r="C106" s="32">
        <v>0.27292699999999998</v>
      </c>
      <c r="D106" s="33">
        <v>5490</v>
      </c>
      <c r="E106" s="33">
        <v>1498</v>
      </c>
      <c r="F106" s="33">
        <v>4741</v>
      </c>
      <c r="G106" s="33">
        <v>14698</v>
      </c>
      <c r="H106" s="36">
        <v>2.7</v>
      </c>
    </row>
    <row r="107" spans="1:8" x14ac:dyDescent="0.25">
      <c r="A107" s="208">
        <v>98</v>
      </c>
      <c r="B107" s="35" t="s">
        <v>177</v>
      </c>
      <c r="C107" s="32">
        <v>0.29504900000000001</v>
      </c>
      <c r="D107" s="33">
        <v>3992</v>
      </c>
      <c r="E107" s="33">
        <v>1178</v>
      </c>
      <c r="F107" s="33">
        <v>3403</v>
      </c>
      <c r="G107" s="33">
        <v>9957</v>
      </c>
      <c r="H107" s="36">
        <v>2.5</v>
      </c>
    </row>
    <row r="108" spans="1:8" x14ac:dyDescent="0.25">
      <c r="A108" s="208">
        <v>99</v>
      </c>
      <c r="B108" s="35" t="s">
        <v>178</v>
      </c>
      <c r="C108" s="32">
        <v>0.31751699999999999</v>
      </c>
      <c r="D108" s="33">
        <v>2814</v>
      </c>
      <c r="E108" s="33">
        <v>894</v>
      </c>
      <c r="F108" s="33">
        <v>2367</v>
      </c>
      <c r="G108" s="33">
        <v>6554</v>
      </c>
      <c r="H108" s="36">
        <v>2.2999999999999998</v>
      </c>
    </row>
    <row r="109" spans="1:8" x14ac:dyDescent="0.25">
      <c r="A109" s="208">
        <v>100</v>
      </c>
      <c r="B109" s="38" t="s">
        <v>179</v>
      </c>
      <c r="C109" s="39">
        <v>1</v>
      </c>
      <c r="D109" s="40">
        <v>1921</v>
      </c>
      <c r="E109" s="40">
        <v>1921</v>
      </c>
      <c r="F109" s="40">
        <v>4187</v>
      </c>
      <c r="G109" s="40">
        <v>4187</v>
      </c>
      <c r="H109" s="41">
        <v>2.2000000000000002</v>
      </c>
    </row>
    <row r="110" spans="1:8" ht="14.45" customHeight="1" x14ac:dyDescent="0.25">
      <c r="A110" s="208">
        <v>101</v>
      </c>
      <c r="B110" s="341" t="s">
        <v>180</v>
      </c>
      <c r="C110" s="341"/>
      <c r="D110" s="341"/>
      <c r="E110" s="341"/>
      <c r="F110" s="341"/>
      <c r="G110" s="341"/>
      <c r="H110" s="341"/>
    </row>
    <row r="111" spans="1:8" x14ac:dyDescent="0.25">
      <c r="B111" s="42"/>
      <c r="C111" s="42"/>
      <c r="D111" s="42"/>
      <c r="E111" s="42"/>
      <c r="F111" s="42"/>
      <c r="G111" s="42"/>
      <c r="H111" s="42"/>
    </row>
  </sheetData>
  <mergeCells count="5">
    <mergeCell ref="B6:H6"/>
    <mergeCell ref="B7:B8"/>
    <mergeCell ref="B110:H110"/>
    <mergeCell ref="B3:H4"/>
    <mergeCell ref="J2:T6"/>
  </mergeCells>
  <pageMargins left="0.7" right="0.45" top="0.75" bottom="0.75" header="0.3" footer="0.3"/>
  <pageSetup scale="3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DE4B1-A432-49BC-AD65-3E3831D0ED9C}">
  <sheetPr>
    <tabColor theme="8" tint="-0.249977111117893"/>
    <pageSetUpPr fitToPage="1"/>
  </sheetPr>
  <dimension ref="A1:S20"/>
  <sheetViews>
    <sheetView workbookViewId="0"/>
  </sheetViews>
  <sheetFormatPr defaultRowHeight="15" x14ac:dyDescent="0.25"/>
  <sheetData>
    <row r="1" spans="1:19" ht="15.75" thickBot="1" x14ac:dyDescent="0.3"/>
    <row r="2" spans="1:19" ht="15.75" customHeight="1" x14ac:dyDescent="0.25">
      <c r="A2" s="86" t="s">
        <v>216</v>
      </c>
      <c r="B2" s="87"/>
      <c r="C2" s="87"/>
      <c r="D2" s="87"/>
      <c r="E2" s="87"/>
      <c r="F2" s="87"/>
      <c r="G2" s="108"/>
      <c r="H2" s="108"/>
      <c r="J2" s="351" t="s">
        <v>247</v>
      </c>
      <c r="K2" s="352"/>
      <c r="L2" s="352"/>
      <c r="M2" s="352"/>
      <c r="N2" s="352"/>
      <c r="O2" s="352"/>
      <c r="P2" s="352"/>
      <c r="Q2" s="352"/>
      <c r="R2" s="352"/>
      <c r="S2" s="353"/>
    </row>
    <row r="3" spans="1:19" ht="15" customHeight="1" x14ac:dyDescent="0.25">
      <c r="A3" s="336" t="s">
        <v>232</v>
      </c>
      <c r="B3" s="336"/>
      <c r="C3" s="336"/>
      <c r="D3" s="336"/>
      <c r="E3" s="336"/>
      <c r="F3" s="336"/>
      <c r="G3" s="336"/>
      <c r="H3" s="336"/>
      <c r="J3" s="354"/>
      <c r="K3" s="355"/>
      <c r="L3" s="355"/>
      <c r="M3" s="355"/>
      <c r="N3" s="355"/>
      <c r="O3" s="355"/>
      <c r="P3" s="355"/>
      <c r="Q3" s="355"/>
      <c r="R3" s="355"/>
      <c r="S3" s="356"/>
    </row>
    <row r="4" spans="1:19" x14ac:dyDescent="0.25">
      <c r="A4" s="336"/>
      <c r="B4" s="336"/>
      <c r="C4" s="336"/>
      <c r="D4" s="336"/>
      <c r="E4" s="336"/>
      <c r="F4" s="336"/>
      <c r="G4" s="336"/>
      <c r="H4" s="336"/>
      <c r="J4" s="354"/>
      <c r="K4" s="355"/>
      <c r="L4" s="355"/>
      <c r="M4" s="355"/>
      <c r="N4" s="355"/>
      <c r="O4" s="355"/>
      <c r="P4" s="355"/>
      <c r="Q4" s="355"/>
      <c r="R4" s="355"/>
      <c r="S4" s="356"/>
    </row>
    <row r="5" spans="1:19" x14ac:dyDescent="0.25">
      <c r="A5" s="336"/>
      <c r="B5" s="336"/>
      <c r="C5" s="336"/>
      <c r="D5" s="336"/>
      <c r="E5" s="336"/>
      <c r="F5" s="336"/>
      <c r="G5" s="336"/>
      <c r="H5" s="336"/>
      <c r="J5" s="354"/>
      <c r="K5" s="355"/>
      <c r="L5" s="355"/>
      <c r="M5" s="355"/>
      <c r="N5" s="355"/>
      <c r="O5" s="355"/>
      <c r="P5" s="355"/>
      <c r="Q5" s="355"/>
      <c r="R5" s="355"/>
      <c r="S5" s="356"/>
    </row>
    <row r="6" spans="1:19" x14ac:dyDescent="0.25">
      <c r="A6" s="336"/>
      <c r="B6" s="336"/>
      <c r="C6" s="336"/>
      <c r="D6" s="336"/>
      <c r="E6" s="336"/>
      <c r="F6" s="336"/>
      <c r="G6" s="336"/>
      <c r="H6" s="336"/>
      <c r="J6" s="354"/>
      <c r="K6" s="355"/>
      <c r="L6" s="355"/>
      <c r="M6" s="355"/>
      <c r="N6" s="355"/>
      <c r="O6" s="355"/>
      <c r="P6" s="355"/>
      <c r="Q6" s="355"/>
      <c r="R6" s="355"/>
      <c r="S6" s="356"/>
    </row>
    <row r="7" spans="1:19" ht="15.75" thickBot="1" x14ac:dyDescent="0.3">
      <c r="A7" s="109"/>
      <c r="B7" s="109"/>
      <c r="C7" s="109"/>
      <c r="D7" s="109"/>
      <c r="E7" s="109"/>
      <c r="F7" s="109"/>
      <c r="G7" s="109"/>
      <c r="H7" s="109"/>
      <c r="J7" s="357"/>
      <c r="K7" s="358"/>
      <c r="L7" s="358"/>
      <c r="M7" s="358"/>
      <c r="N7" s="358"/>
      <c r="O7" s="358"/>
      <c r="P7" s="358"/>
      <c r="Q7" s="358"/>
      <c r="R7" s="358"/>
      <c r="S7" s="359"/>
    </row>
    <row r="8" spans="1:19" x14ac:dyDescent="0.25">
      <c r="A8" s="106" t="s">
        <v>212</v>
      </c>
    </row>
    <row r="10" spans="1:19" x14ac:dyDescent="0.25">
      <c r="A10" s="107" t="s">
        <v>203</v>
      </c>
      <c r="B10" s="107" t="s">
        <v>204</v>
      </c>
      <c r="C10" s="107" t="s">
        <v>205</v>
      </c>
      <c r="D10" s="107" t="s">
        <v>213</v>
      </c>
      <c r="E10" s="107"/>
    </row>
    <row r="11" spans="1:19" x14ac:dyDescent="0.25">
      <c r="A11" t="s">
        <v>206</v>
      </c>
      <c r="B11" s="105">
        <v>0.92800000000000005</v>
      </c>
      <c r="C11" s="105">
        <v>0.91300000000000003</v>
      </c>
      <c r="D11" s="144">
        <f>AVERAGE(B11:C11)</f>
        <v>0.9205000000000001</v>
      </c>
    </row>
    <row r="12" spans="1:19" x14ac:dyDescent="0.25">
      <c r="A12" t="s">
        <v>207</v>
      </c>
      <c r="B12" s="105">
        <v>0.91800000000000004</v>
      </c>
      <c r="C12" s="105">
        <v>0.89300000000000002</v>
      </c>
      <c r="D12" s="144">
        <f t="shared" ref="D12:D17" si="0">AVERAGE(B12:C12)</f>
        <v>0.90549999999999997</v>
      </c>
    </row>
    <row r="13" spans="1:19" x14ac:dyDescent="0.25">
      <c r="A13" t="s">
        <v>208</v>
      </c>
      <c r="B13" s="105">
        <v>0.88700000000000001</v>
      </c>
      <c r="C13" s="105">
        <v>0.86299999999999999</v>
      </c>
      <c r="D13" s="144">
        <f t="shared" si="0"/>
        <v>0.875</v>
      </c>
    </row>
    <row r="14" spans="1:19" x14ac:dyDescent="0.25">
      <c r="A14" t="s">
        <v>209</v>
      </c>
      <c r="B14" s="105">
        <v>0.86099999999999999</v>
      </c>
      <c r="C14" s="105">
        <v>0.83699999999999997</v>
      </c>
      <c r="D14" s="144">
        <f t="shared" si="0"/>
        <v>0.84899999999999998</v>
      </c>
    </row>
    <row r="15" spans="1:19" x14ac:dyDescent="0.25">
      <c r="A15" t="s">
        <v>210</v>
      </c>
      <c r="B15" s="105">
        <v>0.84</v>
      </c>
      <c r="C15" s="105">
        <v>0.81100000000000005</v>
      </c>
      <c r="D15" s="144">
        <f t="shared" si="0"/>
        <v>0.82550000000000001</v>
      </c>
    </row>
    <row r="16" spans="1:19" x14ac:dyDescent="0.25">
      <c r="A16" t="s">
        <v>223</v>
      </c>
      <c r="B16" s="105">
        <v>0.80200000000000005</v>
      </c>
      <c r="C16" s="105">
        <v>0.77100000000000002</v>
      </c>
      <c r="D16" s="144">
        <f t="shared" si="0"/>
        <v>0.78649999999999998</v>
      </c>
    </row>
    <row r="17" spans="1:11" x14ac:dyDescent="0.25">
      <c r="A17" t="s">
        <v>211</v>
      </c>
      <c r="B17" s="105">
        <v>0.78200000000000003</v>
      </c>
      <c r="C17" s="105">
        <v>0.72399999999999998</v>
      </c>
      <c r="D17" s="144">
        <f t="shared" si="0"/>
        <v>0.753</v>
      </c>
      <c r="J17" s="149"/>
      <c r="K17" s="149"/>
    </row>
    <row r="18" spans="1:11" x14ac:dyDescent="0.25">
      <c r="A18" t="s">
        <v>214</v>
      </c>
      <c r="B18" s="105">
        <v>0.78200000000000003</v>
      </c>
      <c r="C18" s="105">
        <v>0.72399999999999998</v>
      </c>
      <c r="D18" s="144">
        <f t="shared" ref="D18" si="1">AVERAGE(B18:C18)</f>
        <v>0.753</v>
      </c>
    </row>
    <row r="20" spans="1:11" x14ac:dyDescent="0.25">
      <c r="A20" t="s">
        <v>215</v>
      </c>
    </row>
  </sheetData>
  <mergeCells count="2">
    <mergeCell ref="A3:H6"/>
    <mergeCell ref="J2:S7"/>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E825F-EDF3-42EA-8CCA-D27CAD00BEE5}">
  <dimension ref="A2:AQ42"/>
  <sheetViews>
    <sheetView zoomScale="80" zoomScaleNormal="80" workbookViewId="0">
      <selection activeCell="H8" sqref="H8"/>
    </sheetView>
  </sheetViews>
  <sheetFormatPr defaultColWidth="9.140625" defaultRowHeight="15.75" x14ac:dyDescent="0.25"/>
  <cols>
    <col min="1" max="1" width="9.140625" style="172"/>
    <col min="2" max="2" width="11.7109375" style="172" customWidth="1"/>
    <col min="3" max="5" width="12.28515625" style="172" bestFit="1" customWidth="1"/>
    <col min="6" max="6" width="11.7109375" style="172" customWidth="1"/>
    <col min="7" max="7" width="15.7109375" style="172" customWidth="1"/>
    <col min="8" max="43" width="11.7109375" style="172" customWidth="1"/>
    <col min="44" max="44" width="8.7109375" style="172" customWidth="1"/>
    <col min="45" max="16384" width="9.140625" style="172"/>
  </cols>
  <sheetData>
    <row r="2" spans="1:43" x14ac:dyDescent="0.25">
      <c r="B2" s="206" t="s">
        <v>303</v>
      </c>
      <c r="C2" s="206"/>
    </row>
    <row r="3" spans="1:43" x14ac:dyDescent="0.25">
      <c r="B3" s="206"/>
      <c r="C3" s="206"/>
    </row>
    <row r="4" spans="1:43" ht="47.25" x14ac:dyDescent="0.25">
      <c r="C4" s="245" t="s">
        <v>296</v>
      </c>
      <c r="D4" s="246"/>
      <c r="E4" s="247"/>
      <c r="G4" s="205" t="s">
        <v>295</v>
      </c>
      <c r="H4" s="204" t="s">
        <v>294</v>
      </c>
      <c r="J4" s="203"/>
    </row>
    <row r="5" spans="1:43" ht="47.25" customHeight="1" x14ac:dyDescent="0.25">
      <c r="B5" s="243" t="s">
        <v>293</v>
      </c>
      <c r="C5" s="254">
        <f>'vQALY derivation'!C24</f>
        <v>271060.71624940028</v>
      </c>
      <c r="D5" s="252">
        <f>'vQALY derivation'!C25</f>
        <v>580844.39196300064</v>
      </c>
      <c r="E5" s="250">
        <f>'vQALY derivation'!C26</f>
        <v>884174.24109923432</v>
      </c>
      <c r="F5" s="243" t="s">
        <v>292</v>
      </c>
      <c r="G5" s="243" t="s">
        <v>291</v>
      </c>
      <c r="H5" s="248">
        <v>0.03</v>
      </c>
      <c r="I5" s="202" t="s">
        <v>290</v>
      </c>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1"/>
    </row>
    <row r="6" spans="1:43" x14ac:dyDescent="0.25">
      <c r="A6" s="181" t="s">
        <v>289</v>
      </c>
      <c r="B6" s="244"/>
      <c r="C6" s="255"/>
      <c r="D6" s="253"/>
      <c r="E6" s="251"/>
      <c r="F6" s="244"/>
      <c r="G6" s="244"/>
      <c r="H6" s="249"/>
      <c r="I6" s="200">
        <v>66</v>
      </c>
      <c r="J6" s="200">
        <v>67</v>
      </c>
      <c r="K6" s="200">
        <v>68</v>
      </c>
      <c r="L6" s="200">
        <v>69</v>
      </c>
      <c r="M6" s="200">
        <v>70</v>
      </c>
      <c r="N6" s="200">
        <v>71</v>
      </c>
      <c r="O6" s="200">
        <v>72</v>
      </c>
      <c r="P6" s="200">
        <v>73</v>
      </c>
      <c r="Q6" s="200">
        <v>74</v>
      </c>
      <c r="R6" s="200">
        <v>75</v>
      </c>
      <c r="S6" s="200">
        <v>76</v>
      </c>
      <c r="T6" s="200">
        <v>77</v>
      </c>
      <c r="U6" s="200">
        <v>78</v>
      </c>
      <c r="V6" s="200">
        <v>79</v>
      </c>
      <c r="W6" s="200">
        <v>80</v>
      </c>
      <c r="X6" s="200">
        <v>81</v>
      </c>
      <c r="Y6" s="200">
        <v>82</v>
      </c>
      <c r="Z6" s="200">
        <v>83</v>
      </c>
      <c r="AA6" s="200">
        <v>84</v>
      </c>
      <c r="AB6" s="200">
        <v>85</v>
      </c>
      <c r="AC6" s="200">
        <v>86</v>
      </c>
      <c r="AD6" s="200">
        <v>87</v>
      </c>
      <c r="AE6" s="200">
        <v>88</v>
      </c>
      <c r="AF6" s="200">
        <v>89</v>
      </c>
      <c r="AG6" s="200">
        <v>90</v>
      </c>
      <c r="AH6" s="200">
        <v>91</v>
      </c>
      <c r="AI6" s="200">
        <v>92</v>
      </c>
      <c r="AJ6" s="200">
        <v>93</v>
      </c>
      <c r="AK6" s="200">
        <v>94</v>
      </c>
      <c r="AL6" s="200">
        <v>95</v>
      </c>
      <c r="AM6" s="200">
        <v>96</v>
      </c>
      <c r="AN6" s="200">
        <v>97</v>
      </c>
      <c r="AO6" s="200">
        <v>98</v>
      </c>
      <c r="AP6" s="200">
        <v>99</v>
      </c>
      <c r="AQ6" s="199">
        <v>100</v>
      </c>
    </row>
    <row r="7" spans="1:43" x14ac:dyDescent="0.25">
      <c r="A7" s="181">
        <v>0</v>
      </c>
      <c r="B7" s="198">
        <v>66</v>
      </c>
      <c r="C7" s="197">
        <f>$F7*C$5</f>
        <v>3035675.6668386143</v>
      </c>
      <c r="D7" s="196">
        <f t="shared" ref="C7:E26" si="0">$F7*D$5</f>
        <v>6505019.2860827455</v>
      </c>
      <c r="E7" s="195">
        <f t="shared" si="0"/>
        <v>9902084.9132592902</v>
      </c>
      <c r="F7" s="194">
        <f>SUM(I7:I$41)</f>
        <v>11.199246090848218</v>
      </c>
      <c r="G7" s="193">
        <f>'HRQL (Hanmer et al.)'!$D$15</f>
        <v>0.82550000000000001</v>
      </c>
      <c r="H7" s="192">
        <f>'vQALY derivation'!E31</f>
        <v>1</v>
      </c>
      <c r="I7" s="193">
        <f>$H7*$G7*((VLOOKUP((I$6+$A7),'Life table (CDC)'!A:D,4,FALSE))/(VLOOKUP(I$6,'Life table (CDC)'!A:D,4,FALSE)))</f>
        <v>0.82550000000000001</v>
      </c>
      <c r="J7" s="192"/>
      <c r="K7" s="192"/>
      <c r="L7" s="192"/>
      <c r="M7" s="192"/>
      <c r="N7" s="191"/>
      <c r="O7" s="190"/>
      <c r="P7" s="190"/>
      <c r="Q7" s="190"/>
      <c r="R7" s="190"/>
      <c r="S7" s="190"/>
      <c r="T7" s="190"/>
      <c r="U7" s="190"/>
      <c r="V7" s="190"/>
      <c r="W7" s="190"/>
      <c r="X7" s="190"/>
      <c r="Y7" s="190"/>
      <c r="Z7" s="190"/>
      <c r="AA7" s="190"/>
      <c r="AB7" s="190"/>
      <c r="AC7" s="190"/>
      <c r="AD7" s="190"/>
      <c r="AE7" s="190"/>
      <c r="AF7" s="190"/>
      <c r="AG7" s="190"/>
      <c r="AH7" s="190"/>
      <c r="AI7" s="190"/>
      <c r="AJ7" s="190"/>
      <c r="AK7" s="190"/>
      <c r="AL7" s="190"/>
      <c r="AM7" s="190"/>
      <c r="AN7" s="190"/>
      <c r="AO7" s="190"/>
      <c r="AP7" s="190"/>
      <c r="AQ7" s="190"/>
    </row>
    <row r="8" spans="1:43" x14ac:dyDescent="0.25">
      <c r="A8" s="181">
        <v>1</v>
      </c>
      <c r="B8" s="188">
        <v>67</v>
      </c>
      <c r="C8" s="187">
        <f t="shared" si="0"/>
        <v>2936220.1044184468</v>
      </c>
      <c r="D8" s="186">
        <f t="shared" si="0"/>
        <v>6291900.2237538146</v>
      </c>
      <c r="E8" s="185">
        <f t="shared" si="0"/>
        <v>9577670.3406030294</v>
      </c>
      <c r="F8" s="184">
        <f>SUM(J8:J$41)</f>
        <v>10.832333600553389</v>
      </c>
      <c r="G8" s="183">
        <f>'HRQL (Hanmer et al.)'!$D$15</f>
        <v>0.82550000000000001</v>
      </c>
      <c r="H8" s="182">
        <f>'vQALY derivation'!E32</f>
        <v>0.970873786407767</v>
      </c>
      <c r="I8" s="189">
        <f>$H8*$G8*((VLOOKUP((I$6+$A8),'Life table (CDC)'!A:D,4,FALSE))/(VLOOKUP(I$6,'Life table (CDC)'!A:D,4,FALSE)))</f>
        <v>0.79055240669080928</v>
      </c>
      <c r="J8" s="182">
        <f>$H7*$G8*((VLOOKUP((J$6+$A7),'Life table (CDC)'!A:D,4,FALSE))/(VLOOKUP(J$6,'Life table (CDC)'!A:D,4,FALSE)))</f>
        <v>0.82550000000000001</v>
      </c>
      <c r="K8" s="182"/>
      <c r="L8" s="182"/>
      <c r="M8" s="182"/>
      <c r="N8" s="183"/>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row>
    <row r="9" spans="1:43" x14ac:dyDescent="0.25">
      <c r="A9" s="181">
        <v>2</v>
      </c>
      <c r="B9" s="188">
        <v>68</v>
      </c>
      <c r="C9" s="187">
        <f t="shared" si="0"/>
        <v>2835266.3526313724</v>
      </c>
      <c r="D9" s="186">
        <f t="shared" si="0"/>
        <v>6075570.7556386553</v>
      </c>
      <c r="E9" s="185">
        <f t="shared" si="0"/>
        <v>9248368.8169166204</v>
      </c>
      <c r="F9" s="184">
        <f>SUM(K9:K$41)</f>
        <v>10.459893974539165</v>
      </c>
      <c r="G9" s="183">
        <f>'HRQL (Hanmer et al.)'!$D$15</f>
        <v>0.82550000000000001</v>
      </c>
      <c r="H9" s="182">
        <f>'vQALY derivation'!E33</f>
        <v>0.94259590913375435</v>
      </c>
      <c r="I9" s="183">
        <f>$H9*$G9*((VLOOKUP((I$6+$A9),'Life table (CDC)'!A:D,4,FALSE))/(VLOOKUP(I$6,'Life table (CDC)'!A:D,4,FALSE)))</f>
        <v>0.7563103799644848</v>
      </c>
      <c r="J9" s="182">
        <f>$H8*$G9*((VLOOKUP((J$6+$A8),'Life table (CDC)'!A:D,4,FALSE))/(VLOOKUP(J$6,'Life table (CDC)'!A:D,4,FALSE)))</f>
        <v>0.78974425145841565</v>
      </c>
      <c r="K9" s="182">
        <f>$H7*$G9*((VLOOKUP((K$6+$A7),'Life table (CDC)'!A:D,4,FALSE))/(VLOOKUP(K$6,'Life table (CDC)'!A:D,4,FALSE)))</f>
        <v>0.82550000000000001</v>
      </c>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row>
    <row r="10" spans="1:43" x14ac:dyDescent="0.25">
      <c r="A10" s="181">
        <v>3</v>
      </c>
      <c r="B10" s="188">
        <v>69</v>
      </c>
      <c r="C10" s="187">
        <f t="shared" si="0"/>
        <v>2732790.6802949016</v>
      </c>
      <c r="D10" s="186">
        <f t="shared" si="0"/>
        <v>5855980.0292033609</v>
      </c>
      <c r="E10" s="185">
        <f t="shared" si="0"/>
        <v>8914102.9333428945</v>
      </c>
      <c r="F10" s="184">
        <f>SUM(L10:L$41)</f>
        <v>10.081839663481476</v>
      </c>
      <c r="G10" s="183">
        <f>'HRQL (Hanmer et al.)'!$D$15</f>
        <v>0.82550000000000001</v>
      </c>
      <c r="H10" s="182">
        <f>'vQALY derivation'!E34</f>
        <v>0.91514165935315961</v>
      </c>
      <c r="I10" s="183">
        <f>$H10*$G10*((VLOOKUP((I$6+$A10),'Life table (CDC)'!A:D,4,FALSE))/(VLOOKUP(I$6,'Life table (CDC)'!A:D,4,FALSE)))</f>
        <v>0.72274430171755388</v>
      </c>
      <c r="J10" s="182">
        <f>$H9*$G10*((VLOOKUP((J$6+$A9),'Life table (CDC)'!A:D,4,FALSE))/(VLOOKUP(J$6,'Life table (CDC)'!A:D,4,FALSE)))</f>
        <v>0.75469433274546349</v>
      </c>
      <c r="K10" s="182">
        <f>$H8*$G10*((VLOOKUP((K$6+$A8),'Life table (CDC)'!A:D,4,FALSE))/(VLOOKUP(K$6,'Life table (CDC)'!A:D,4,FALSE)))</f>
        <v>0.78886319277524297</v>
      </c>
      <c r="L10" s="182">
        <f>$H7*$G10*((VLOOKUP((L$6+$A7),'Life table (CDC)'!A:D,4,FALSE))/(VLOOKUP(L$6,'Life table (CDC)'!A:D,4,FALSE)))</f>
        <v>0.82550000000000001</v>
      </c>
      <c r="M10" s="182"/>
      <c r="N10" s="183"/>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row>
    <row r="11" spans="1:43" x14ac:dyDescent="0.25">
      <c r="A11" s="181">
        <v>4</v>
      </c>
      <c r="B11" s="188">
        <v>70</v>
      </c>
      <c r="C11" s="187">
        <f t="shared" si="0"/>
        <v>2629025.6070856648</v>
      </c>
      <c r="D11" s="186">
        <f t="shared" si="0"/>
        <v>5633626.3008978534</v>
      </c>
      <c r="E11" s="185">
        <f t="shared" si="0"/>
        <v>8575631.1469222866</v>
      </c>
      <c r="F11" s="184">
        <f>SUM(M11:M$41)</f>
        <v>9.6990284813780399</v>
      </c>
      <c r="G11" s="183">
        <f>'HRQL (Hanmer et al.)'!$D$16</f>
        <v>0.78649999999999998</v>
      </c>
      <c r="H11" s="182">
        <f>'vQALY derivation'!E35</f>
        <v>0.888487047915689</v>
      </c>
      <c r="I11" s="183">
        <f>$H11*$G11*((VLOOKUP((I$6+$A11),'Life table (CDC)'!A:D,4,FALSE))/(VLOOKUP(I$6,'Life table (CDC)'!A:D,4,FALSE)))</f>
        <v>0.65716946163058088</v>
      </c>
      <c r="J11" s="182">
        <f>$H10*$G11*((VLOOKUP((J$6+$A10),'Life table (CDC)'!A:D,4,FALSE))/(VLOOKUP(J$6,'Life table (CDC)'!A:D,4,FALSE)))</f>
        <v>0.68622065530972121</v>
      </c>
      <c r="K11" s="182">
        <f>$H9*$G11*((VLOOKUP((K$6+$A9),'Life table (CDC)'!A:D,4,FALSE))/(VLOOKUP(K$6,'Life table (CDC)'!A:D,4,FALSE)))</f>
        <v>0.71728936286914247</v>
      </c>
      <c r="L11" s="182">
        <f>$H8*$G11*((VLOOKUP((L$6+$A8),'Life table (CDC)'!A:D,4,FALSE))/(VLOOKUP(L$6,'Life table (CDC)'!A:D,4,FALSE)))</f>
        <v>0.75060209992226135</v>
      </c>
      <c r="M11" s="182">
        <f>$H7*$G11*((VLOOKUP((M$6+$A7),'Life table (CDC)'!A:D,4,FALSE))/(VLOOKUP(M$6,'Life table (CDC)'!A:D,4,FALSE)))</f>
        <v>0.78649999999999998</v>
      </c>
      <c r="N11" s="183"/>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row>
    <row r="12" spans="1:43" x14ac:dyDescent="0.25">
      <c r="A12" s="181">
        <v>5</v>
      </c>
      <c r="B12" s="188">
        <v>71</v>
      </c>
      <c r="C12" s="187">
        <f t="shared" si="0"/>
        <v>2534917.209621584</v>
      </c>
      <c r="D12" s="186">
        <f t="shared" si="0"/>
        <v>5431965.4491891088</v>
      </c>
      <c r="E12" s="185">
        <f t="shared" si="0"/>
        <v>8268658.5170989772</v>
      </c>
      <c r="F12" s="184">
        <f>SUM(N12:N$41)</f>
        <v>9.3518428073850135</v>
      </c>
      <c r="G12" s="183">
        <f>'HRQL (Hanmer et al.)'!$D$16</f>
        <v>0.78649999999999998</v>
      </c>
      <c r="H12" s="182">
        <f>'vQALY derivation'!E36</f>
        <v>0.86260878438416411</v>
      </c>
      <c r="I12" s="183">
        <f>$H12*$G12*((VLOOKUP((I$6+$A12),'Life table (CDC)'!A:D,4,FALSE))/(VLOOKUP(I$6,'Life table (CDC)'!A:D,4,FALSE)))</f>
        <v>0.6262981173346075</v>
      </c>
      <c r="J12" s="182">
        <f>$H11*$G12*((VLOOKUP((J$6+$A11),'Life table (CDC)'!A:D,4,FALSE))/(VLOOKUP(J$6,'Life table (CDC)'!A:D,4,FALSE)))</f>
        <v>0.65398459543482779</v>
      </c>
      <c r="K12" s="182">
        <f>$H10*$G12*((VLOOKUP((K$6+$A10),'Life table (CDC)'!A:D,4,FALSE))/(VLOOKUP(K$6,'Life table (CDC)'!A:D,4,FALSE)))</f>
        <v>0.68359381221767224</v>
      </c>
      <c r="L12" s="182">
        <f>$H9*$G12*((VLOOKUP((L$6+$A9),'Life table (CDC)'!A:D,4,FALSE))/(VLOOKUP(L$6,'Life table (CDC)'!A:D,4,FALSE)))</f>
        <v>0.71534164244682463</v>
      </c>
      <c r="M12" s="182">
        <f>$H8*$G12*((VLOOKUP((M$6+$A8),'Life table (CDC)'!A:D,4,FALSE))/(VLOOKUP(M$6,'Life table (CDC)'!A:D,4,FALSE)))</f>
        <v>0.74955319448572921</v>
      </c>
      <c r="N12" s="182">
        <f>$H7*$G12*((VLOOKUP((N$6+$A7),'Life table (CDC)'!A:D,4,FALSE))/(VLOOKUP(N$6,'Life table (CDC)'!A:D,4,FALSE)))</f>
        <v>0.78649999999999998</v>
      </c>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c r="AM12" s="182"/>
      <c r="AN12" s="182"/>
      <c r="AO12" s="182"/>
      <c r="AP12" s="182"/>
      <c r="AQ12" s="182"/>
    </row>
    <row r="13" spans="1:43" x14ac:dyDescent="0.25">
      <c r="A13" s="181">
        <v>6</v>
      </c>
      <c r="B13" s="188">
        <v>72</v>
      </c>
      <c r="C13" s="187">
        <f t="shared" si="0"/>
        <v>2439758.5575076491</v>
      </c>
      <c r="D13" s="186">
        <f t="shared" si="0"/>
        <v>5228054.0518021053</v>
      </c>
      <c r="E13" s="185">
        <f t="shared" si="0"/>
        <v>7958260.0566320932</v>
      </c>
      <c r="F13" s="184">
        <f>SUM(O13:O$41)</f>
        <v>9.0007825230670875</v>
      </c>
      <c r="G13" s="183">
        <f>'HRQL (Hanmer et al.)'!$D$16</f>
        <v>0.78649999999999998</v>
      </c>
      <c r="H13" s="182">
        <f>'vQALY derivation'!E37</f>
        <v>0.83748425668365445</v>
      </c>
      <c r="I13" s="183">
        <f>$H13*$G13*((VLOOKUP((I$6+$A13),'Life table (CDC)'!A:D,4,FALSE))/(VLOOKUP(I$6,'Life table (CDC)'!A:D,4,FALSE)))</f>
        <v>0.59599907684057407</v>
      </c>
      <c r="J13" s="182">
        <f>$H12*$G13*((VLOOKUP((J$6+$A12),'Life table (CDC)'!A:D,4,FALSE))/(VLOOKUP(J$6,'Life table (CDC)'!A:D,4,FALSE)))</f>
        <v>0.62234613893765245</v>
      </c>
      <c r="K13" s="182">
        <f>$H11*$G13*((VLOOKUP((K$6+$A11),'Life table (CDC)'!A:D,4,FALSE))/(VLOOKUP(K$6,'Life table (CDC)'!A:D,4,FALSE)))</f>
        <v>0.65052292149553381</v>
      </c>
      <c r="L13" s="182">
        <f>$H10*$G13*((VLOOKUP((L$6+$A10),'Life table (CDC)'!A:D,4,FALSE))/(VLOOKUP(L$6,'Life table (CDC)'!A:D,4,FALSE)))</f>
        <v>0.68073485569197167</v>
      </c>
      <c r="M13" s="182">
        <f>$H9*$G13*((VLOOKUP((M$6+$A9),'Life table (CDC)'!A:D,4,FALSE))/(VLOOKUP(M$6,'Life table (CDC)'!A:D,4,FALSE)))</f>
        <v>0.71329132180310439</v>
      </c>
      <c r="N13" s="182">
        <f>$H8*$G13*((VLOOKUP((N$6+$A8),'Life table (CDC)'!A:D,4,FALSE))/(VLOOKUP(N$6,'Life table (CDC)'!A:D,4,FALSE)))</f>
        <v>0.74845071533988716</v>
      </c>
      <c r="O13" s="182">
        <f>$H7*$G13*((VLOOKUP((O$6+$A7),'Life table (CDC)'!A:D,4,FALSE))/(VLOOKUP(O$6,'Life table (CDC)'!A:D,4,FALSE)))</f>
        <v>0.78649999999999998</v>
      </c>
      <c r="P13" s="182"/>
      <c r="Q13" s="182"/>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row>
    <row r="14" spans="1:43" x14ac:dyDescent="0.25">
      <c r="A14" s="181">
        <v>7</v>
      </c>
      <c r="B14" s="188">
        <v>73</v>
      </c>
      <c r="C14" s="187">
        <f t="shared" si="0"/>
        <v>2344746.8577997205</v>
      </c>
      <c r="D14" s="186">
        <f t="shared" si="0"/>
        <v>5024457.5524279727</v>
      </c>
      <c r="E14" s="185">
        <f t="shared" si="0"/>
        <v>7648340.9409181364</v>
      </c>
      <c r="F14" s="184">
        <f>SUM(P14:P$41)</f>
        <v>8.6502643770864314</v>
      </c>
      <c r="G14" s="183">
        <f>'HRQL (Hanmer et al.)'!$D$16</f>
        <v>0.78649999999999998</v>
      </c>
      <c r="H14" s="182">
        <f>'vQALY derivation'!E38</f>
        <v>0.81309151134335378</v>
      </c>
      <c r="I14" s="183">
        <f>$H14*$G14*((VLOOKUP((I$6+$A14),'Life table (CDC)'!A:D,4,FALSE))/(VLOOKUP(I$6,'Life table (CDC)'!A:D,4,FALSE)))</f>
        <v>0.5659601356952525</v>
      </c>
      <c r="J14" s="182">
        <f>$H13*$G14*((VLOOKUP((J$6+$A13),'Life table (CDC)'!A:D,4,FALSE))/(VLOOKUP(J$6,'Life table (CDC)'!A:D,4,FALSE)))</f>
        <v>0.59097927988366272</v>
      </c>
      <c r="K14" s="182">
        <f>$H12*$G14*((VLOOKUP((K$6+$A12),'Life table (CDC)'!A:D,4,FALSE))/(VLOOKUP(K$6,'Life table (CDC)'!A:D,4,FALSE)))</f>
        <v>0.61773592481749362</v>
      </c>
      <c r="L14" s="182">
        <f>$H11*$G14*((VLOOKUP((L$6+$A11),'Life table (CDC)'!A:D,4,FALSE))/(VLOOKUP(L$6,'Life table (CDC)'!A:D,4,FALSE)))</f>
        <v>0.64642514774057847</v>
      </c>
      <c r="M14" s="182">
        <f>$H10*$G14*((VLOOKUP((M$6+$A10),'Life table (CDC)'!A:D,4,FALSE))/(VLOOKUP(M$6,'Life table (CDC)'!A:D,4,FALSE)))</f>
        <v>0.67734073585808041</v>
      </c>
      <c r="N14" s="182">
        <f>$H9*$G14*((VLOOKUP((N$6+$A9),'Life table (CDC)'!A:D,4,FALSE))/(VLOOKUP(N$6,'Life table (CDC)'!A:D,4,FALSE)))</f>
        <v>0.71072806129241672</v>
      </c>
      <c r="O14" s="182">
        <f>$H8*$G14*((VLOOKUP((O$6+$A8),'Life table (CDC)'!A:D,4,FALSE))/(VLOOKUP(O$6,'Life table (CDC)'!A:D,4,FALSE)))</f>
        <v>0.74685962448795018</v>
      </c>
      <c r="P14" s="182">
        <f>$H7*$G14*((VLOOKUP((P$6+$A7),'Life table (CDC)'!A:D,4,FALSE))/(VLOOKUP(P$6,'Life table (CDC)'!A:D,4,FALSE)))</f>
        <v>0.78649999999999998</v>
      </c>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82"/>
    </row>
    <row r="15" spans="1:43" x14ac:dyDescent="0.25">
      <c r="A15" s="181">
        <v>8</v>
      </c>
      <c r="B15" s="188">
        <v>74</v>
      </c>
      <c r="C15" s="187">
        <f t="shared" si="0"/>
        <v>2249054.7165937629</v>
      </c>
      <c r="D15" s="186">
        <f t="shared" si="0"/>
        <v>4819402.9641294926</v>
      </c>
      <c r="E15" s="185">
        <f t="shared" si="0"/>
        <v>7336202.2898415606</v>
      </c>
      <c r="F15" s="184">
        <f>SUM(Q15:Q$41)</f>
        <v>8.2972359392883401</v>
      </c>
      <c r="G15" s="183">
        <f>'HRQL (Hanmer et al.)'!$D$16</f>
        <v>0.78649999999999998</v>
      </c>
      <c r="H15" s="182">
        <f>'vQALY derivation'!E39</f>
        <v>0.78940923431393573</v>
      </c>
      <c r="I15" s="183">
        <f>$H15*$G15*((VLOOKUP((I$6+$A15),'Life table (CDC)'!A:D,4,FALSE))/(VLOOKUP(I$6,'Life table (CDC)'!A:D,4,FALSE)))</f>
        <v>0.53639274410136373</v>
      </c>
      <c r="J15" s="182">
        <f>$H14*$G15*((VLOOKUP((J$6+$A14),'Life table (CDC)'!A:D,4,FALSE))/(VLOOKUP(J$6,'Life table (CDC)'!A:D,4,FALSE)))</f>
        <v>0.56010481595922201</v>
      </c>
      <c r="K15" s="182">
        <f>$H13*$G15*((VLOOKUP((K$6+$A13),'Life table (CDC)'!A:D,4,FALSE))/(VLOOKUP(K$6,'Life table (CDC)'!A:D,4,FALSE)))</f>
        <v>0.58546361650684819</v>
      </c>
      <c r="L15" s="182">
        <f>$H12*$G15*((VLOOKUP((L$6+$A12),'Life table (CDC)'!A:D,4,FALSE))/(VLOOKUP(L$6,'Life table (CDC)'!A:D,4,FALSE)))</f>
        <v>0.61265403158960863</v>
      </c>
      <c r="M15" s="182">
        <f>$H11*$G15*((VLOOKUP((M$6+$A11),'Life table (CDC)'!A:D,4,FALSE))/(VLOOKUP(M$6,'Life table (CDC)'!A:D,4,FALSE)))</f>
        <v>0.64195450012081212</v>
      </c>
      <c r="N15" s="182">
        <f>$H10*$G15*((VLOOKUP((N$6+$A10),'Life table (CDC)'!A:D,4,FALSE))/(VLOOKUP(N$6,'Life table (CDC)'!A:D,4,FALSE)))</f>
        <v>0.67359757527473429</v>
      </c>
      <c r="O15" s="182">
        <f>$H9*$G15*((VLOOKUP((O$6+$A9),'Life table (CDC)'!A:D,4,FALSE))/(VLOOKUP(O$6,'Life table (CDC)'!A:D,4,FALSE)))</f>
        <v>0.70784152128572997</v>
      </c>
      <c r="P15" s="182">
        <f>$H8*$G15*((VLOOKUP((P$6+$A8),'Life table (CDC)'!A:D,4,FALSE))/(VLOOKUP(P$6,'Life table (CDC)'!A:D,4,FALSE)))</f>
        <v>0.74541096912678084</v>
      </c>
      <c r="Q15" s="182">
        <f>$H7*$G15*((VLOOKUP((Q$6+$A7),'Life table (CDC)'!A:D,4,FALSE))/(VLOOKUP(Q$6,'Life table (CDC)'!A:D,4,FALSE)))</f>
        <v>0.78649999999999998</v>
      </c>
      <c r="R15" s="182"/>
      <c r="S15" s="182"/>
      <c r="T15" s="182"/>
      <c r="U15" s="182"/>
      <c r="V15" s="182"/>
      <c r="W15" s="182"/>
      <c r="X15" s="182"/>
      <c r="Y15" s="182"/>
      <c r="Z15" s="182"/>
      <c r="AA15" s="182"/>
      <c r="AB15" s="182"/>
      <c r="AC15" s="182"/>
      <c r="AD15" s="182"/>
      <c r="AE15" s="182"/>
      <c r="AF15" s="182"/>
      <c r="AG15" s="182"/>
      <c r="AH15" s="182"/>
      <c r="AI15" s="182"/>
      <c r="AJ15" s="182"/>
      <c r="AK15" s="182"/>
      <c r="AL15" s="182"/>
      <c r="AM15" s="182"/>
      <c r="AN15" s="182"/>
      <c r="AO15" s="182"/>
      <c r="AP15" s="182"/>
      <c r="AQ15" s="182"/>
    </row>
    <row r="16" spans="1:43" x14ac:dyDescent="0.25">
      <c r="A16" s="181">
        <v>9</v>
      </c>
      <c r="B16" s="188">
        <v>75</v>
      </c>
      <c r="C16" s="187">
        <f t="shared" si="0"/>
        <v>2153348.5462221606</v>
      </c>
      <c r="D16" s="186">
        <f t="shared" si="0"/>
        <v>4614318.3133332022</v>
      </c>
      <c r="E16" s="185">
        <f t="shared" si="0"/>
        <v>7024017.8769627633</v>
      </c>
      <c r="F16" s="184">
        <f>SUM(R16:R$41)</f>
        <v>7.9441557449471434</v>
      </c>
      <c r="G16" s="183">
        <f>'HRQL (Hanmer et al.)'!$D$16</f>
        <v>0.78649999999999998</v>
      </c>
      <c r="H16" s="182">
        <f>'vQALY derivation'!E40</f>
        <v>0.76641673234362695</v>
      </c>
      <c r="I16" s="183">
        <f>$H16*$G16*((VLOOKUP((I$6+$A16),'Life table (CDC)'!A:D,4,FALSE))/(VLOOKUP(I$6,'Life table (CDC)'!A:D,4,FALSE)))</f>
        <v>0.50712805615097012</v>
      </c>
      <c r="J16" s="182">
        <f>$H15*$G16*((VLOOKUP((J$6+$A15),'Life table (CDC)'!A:D,4,FALSE))/(VLOOKUP(J$6,'Life table (CDC)'!A:D,4,FALSE)))</f>
        <v>0.5295464371615739</v>
      </c>
      <c r="K16" s="182">
        <f>$H14*$G16*((VLOOKUP((K$6+$A14),'Life table (CDC)'!A:D,4,FALSE))/(VLOOKUP(K$6,'Life table (CDC)'!A:D,4,FALSE)))</f>
        <v>0.55352170410815216</v>
      </c>
      <c r="L16" s="182">
        <f>$H13*$G16*((VLOOKUP((L$6+$A13),'Life table (CDC)'!A:D,4,FALSE))/(VLOOKUP(L$6,'Life table (CDC)'!A:D,4,FALSE)))</f>
        <v>0.5792286557746209</v>
      </c>
      <c r="M16" s="182">
        <f>$H12*$G16*((VLOOKUP((M$6+$A12),'Life table (CDC)'!A:D,4,FALSE))/(VLOOKUP(M$6,'Life table (CDC)'!A:D,4,FALSE)))</f>
        <v>0.60693053991445178</v>
      </c>
      <c r="N16" s="182">
        <f>$H11*$G16*((VLOOKUP((N$6+$A11),'Life table (CDC)'!A:D,4,FALSE))/(VLOOKUP(N$6,'Life table (CDC)'!A:D,4,FALSE)))</f>
        <v>0.63684722199099975</v>
      </c>
      <c r="O16" s="182">
        <f>$H10*$G16*((VLOOKUP((O$6+$A10),'Life table (CDC)'!A:D,4,FALSE))/(VLOOKUP(O$6,'Life table (CDC)'!A:D,4,FALSE)))</f>
        <v>0.66922287577540895</v>
      </c>
      <c r="P16" s="182">
        <f>$H9*$G16*((VLOOKUP((P$6+$A9),'Life table (CDC)'!A:D,4,FALSE))/(VLOOKUP(P$6,'Life table (CDC)'!A:D,4,FALSE)))</f>
        <v>0.70474259759084235</v>
      </c>
      <c r="Q16" s="182">
        <f>$H8*$G16*((VLOOKUP((Q$6+$A8),'Life table (CDC)'!A:D,4,FALSE))/(VLOOKUP(Q$6,'Life table (CDC)'!A:D,4,FALSE)))</f>
        <v>0.74358987989473024</v>
      </c>
      <c r="R16" s="182">
        <f>$H7*$G16*((VLOOKUP((R$6+$A7),'Life table (CDC)'!A:D,4,FALSE))/(VLOOKUP(R$6,'Life table (CDC)'!A:D,4,FALSE)))</f>
        <v>0.78649999999999998</v>
      </c>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row>
    <row r="17" spans="1:43" x14ac:dyDescent="0.25">
      <c r="A17" s="181">
        <v>10</v>
      </c>
      <c r="B17" s="188">
        <v>76</v>
      </c>
      <c r="C17" s="187">
        <f t="shared" si="0"/>
        <v>2057401.072687391</v>
      </c>
      <c r="D17" s="186">
        <f t="shared" si="0"/>
        <v>4408716.5843301238</v>
      </c>
      <c r="E17" s="185">
        <f t="shared" si="0"/>
        <v>6711046.3561469661</v>
      </c>
      <c r="F17" s="184">
        <f>SUM(S17:S$41)</f>
        <v>7.5901853324787814</v>
      </c>
      <c r="G17" s="183">
        <f>'HRQL (Hanmer et al.)'!$D$16</f>
        <v>0.78649999999999998</v>
      </c>
      <c r="H17" s="182">
        <f>'vQALY derivation'!E41</f>
        <v>0.74409391489672516</v>
      </c>
      <c r="I17" s="183">
        <f>$H17*$G17*((VLOOKUP((I$6+$A17),'Life table (CDC)'!A:D,4,FALSE))/(VLOOKUP(I$6,'Life table (CDC)'!A:D,4,FALSE)))</f>
        <v>0.47822917169104789</v>
      </c>
      <c r="J17" s="182">
        <f>$H16*$G17*((VLOOKUP((J$6+$A16),'Life table (CDC)'!A:D,4,FALSE))/(VLOOKUP(J$6,'Life table (CDC)'!A:D,4,FALSE)))</f>
        <v>0.4993700327641411</v>
      </c>
      <c r="K17" s="182">
        <f>$H15*$G17*((VLOOKUP((K$6+$A15),'Life table (CDC)'!A:D,4,FALSE))/(VLOOKUP(K$6,'Life table (CDC)'!A:D,4,FALSE)))</f>
        <v>0.52197906003815286</v>
      </c>
      <c r="L17" s="182">
        <f>$H14*$G17*((VLOOKUP((L$6+$A14),'Life table (CDC)'!A:D,4,FALSE))/(VLOOKUP(L$6,'Life table (CDC)'!A:D,4,FALSE)))</f>
        <v>0.54622109132205665</v>
      </c>
      <c r="M17" s="182">
        <f>$H13*$G17*((VLOOKUP((M$6+$A13),'Life table (CDC)'!A:D,4,FALSE))/(VLOOKUP(M$6,'Life table (CDC)'!A:D,4,FALSE)))</f>
        <v>0.57234437309633257</v>
      </c>
      <c r="N17" s="182">
        <f>$H12*$G17*((VLOOKUP((N$6+$A12),'Life table (CDC)'!A:D,4,FALSE))/(VLOOKUP(N$6,'Life table (CDC)'!A:D,4,FALSE)))</f>
        <v>0.60055624170758715</v>
      </c>
      <c r="O17" s="182">
        <f>$H11*$G17*((VLOOKUP((O$6+$A11),'Life table (CDC)'!A:D,4,FALSE))/(VLOOKUP(O$6,'Life table (CDC)'!A:D,4,FALSE)))</f>
        <v>0.63108695659208358</v>
      </c>
      <c r="P17" s="182">
        <f>$H10*$G17*((VLOOKUP((P$6+$A10),'Life table (CDC)'!A:D,4,FALSE))/(VLOOKUP(P$6,'Life table (CDC)'!A:D,4,FALSE)))</f>
        <v>0.66458257359938699</v>
      </c>
      <c r="Q17" s="182">
        <f>$H9*$G17*((VLOOKUP((Q$6+$A9),'Life table (CDC)'!A:D,4,FALSE))/(VLOOKUP(Q$6,'Life table (CDC)'!A:D,4,FALSE)))</f>
        <v>0.70121612879970519</v>
      </c>
      <c r="R17" s="182">
        <f>$H8*$G17*((VLOOKUP((R$6+$A8),'Life table (CDC)'!A:D,4,FALSE))/(VLOOKUP(R$6,'Life table (CDC)'!A:D,4,FALSE)))</f>
        <v>0.74168099944964894</v>
      </c>
      <c r="S17" s="182">
        <f>$H7*$G17*((VLOOKUP((S$6+$A7),'Life table (CDC)'!A:D,4,FALSE))/(VLOOKUP(S$6,'Life table (CDC)'!A:D,4,FALSE)))</f>
        <v>0.78649999999999998</v>
      </c>
      <c r="T17" s="182"/>
      <c r="U17" s="182"/>
      <c r="V17" s="182"/>
      <c r="W17" s="182"/>
      <c r="X17" s="182"/>
      <c r="Y17" s="182"/>
      <c r="Z17" s="182"/>
      <c r="AA17" s="182"/>
      <c r="AB17" s="182"/>
      <c r="AC17" s="182"/>
      <c r="AD17" s="182"/>
      <c r="AE17" s="182"/>
      <c r="AF17" s="182"/>
      <c r="AG17" s="182"/>
      <c r="AH17" s="182"/>
      <c r="AI17" s="182"/>
      <c r="AJ17" s="182"/>
      <c r="AK17" s="182"/>
      <c r="AL17" s="182"/>
      <c r="AM17" s="182"/>
      <c r="AN17" s="182"/>
      <c r="AO17" s="182"/>
      <c r="AP17" s="182"/>
      <c r="AQ17" s="182"/>
    </row>
    <row r="18" spans="1:43" x14ac:dyDescent="0.25">
      <c r="A18" s="181">
        <v>11</v>
      </c>
      <c r="B18" s="188">
        <v>77</v>
      </c>
      <c r="C18" s="187">
        <f t="shared" si="0"/>
        <v>1961877.5578265449</v>
      </c>
      <c r="D18" s="186">
        <f t="shared" si="0"/>
        <v>4204023.3381997393</v>
      </c>
      <c r="E18" s="185">
        <f t="shared" si="0"/>
        <v>6399457.7481484916</v>
      </c>
      <c r="F18" s="184">
        <f>SUM(T18:T$41)</f>
        <v>7.2377789927384413</v>
      </c>
      <c r="G18" s="183">
        <f>'HRQL (Hanmer et al.)'!$D$16</f>
        <v>0.78649999999999998</v>
      </c>
      <c r="H18" s="182">
        <f>'vQALY derivation'!E42</f>
        <v>0.72242127659876232</v>
      </c>
      <c r="I18" s="183">
        <f>$H18*$G18*((VLOOKUP((I$6+$A18),'Life table (CDC)'!A:D,4,FALSE))/(VLOOKUP(I$6,'Life table (CDC)'!A:D,4,FALSE)))</f>
        <v>0.44954685743544676</v>
      </c>
      <c r="J18" s="182">
        <f>$H17*$G18*((VLOOKUP((J$6+$A17),'Life table (CDC)'!A:D,4,FALSE))/(VLOOKUP(J$6,'Life table (CDC)'!A:D,4,FALSE)))</f>
        <v>0.4694197723922704</v>
      </c>
      <c r="K18" s="182">
        <f>$H16*$G18*((VLOOKUP((K$6+$A16),'Life table (CDC)'!A:D,4,FALSE))/(VLOOKUP(K$6,'Life table (CDC)'!A:D,4,FALSE)))</f>
        <v>0.49067279868668157</v>
      </c>
      <c r="L18" s="182">
        <f>$H15*$G18*((VLOOKUP((L$6+$A15),'Life table (CDC)'!A:D,4,FALSE))/(VLOOKUP(L$6,'Life table (CDC)'!A:D,4,FALSE)))</f>
        <v>0.51346088780093391</v>
      </c>
      <c r="M18" s="182">
        <f>$H14*$G18*((VLOOKUP((M$6+$A14),'Life table (CDC)'!A:D,4,FALSE))/(VLOOKUP(M$6,'Life table (CDC)'!A:D,4,FALSE)))</f>
        <v>0.53801739736307586</v>
      </c>
      <c r="N18" s="182">
        <f>$H13*$G18*((VLOOKUP((N$6+$A13),'Life table (CDC)'!A:D,4,FALSE))/(VLOOKUP(N$6,'Life table (CDC)'!A:D,4,FALSE)))</f>
        <v>0.56453722849701704</v>
      </c>
      <c r="O18" s="182">
        <f>$H12*$G18*((VLOOKUP((O$6+$A12),'Life table (CDC)'!A:D,4,FALSE))/(VLOOKUP(O$6,'Life table (CDC)'!A:D,4,FALSE)))</f>
        <v>0.59323683057911225</v>
      </c>
      <c r="P18" s="182">
        <f>$H11*$G18*((VLOOKUP((P$6+$A11),'Life table (CDC)'!A:D,4,FALSE))/(VLOOKUP(P$6,'Life table (CDC)'!A:D,4,FALSE)))</f>
        <v>0.62472351155729067</v>
      </c>
      <c r="Q18" s="182">
        <f>$H10*$G18*((VLOOKUP((Q$6+$A10),'Life table (CDC)'!A:D,4,FALSE))/(VLOOKUP(Q$6,'Life table (CDC)'!A:D,4,FALSE)))</f>
        <v>0.65915992947541424</v>
      </c>
      <c r="R18" s="182">
        <f>$H9*$G18*((VLOOKUP((R$6+$A9),'Life table (CDC)'!A:D,4,FALSE))/(VLOOKUP(R$6,'Life table (CDC)'!A:D,4,FALSE)))</f>
        <v>0.69719787553564749</v>
      </c>
      <c r="S18" s="182">
        <f>$H8*$G18*((VLOOKUP((S$6+$A8),'Life table (CDC)'!A:D,4,FALSE))/(VLOOKUP(S$6,'Life table (CDC)'!A:D,4,FALSE)))</f>
        <v>0.73932880782395272</v>
      </c>
      <c r="T18" s="182">
        <f>$H7*$G18*((VLOOKUP((T$6+$A7),'Life table (CDC)'!A:D,4,FALSE))/(VLOOKUP(T$6,'Life table (CDC)'!A:D,4,FALSE)))</f>
        <v>0.78649999999999998</v>
      </c>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row>
    <row r="19" spans="1:43" x14ac:dyDescent="0.25">
      <c r="A19" s="181">
        <v>12</v>
      </c>
      <c r="B19" s="188">
        <v>78</v>
      </c>
      <c r="C19" s="187">
        <f t="shared" si="0"/>
        <v>1866745.3155487196</v>
      </c>
      <c r="D19" s="186">
        <f t="shared" si="0"/>
        <v>4000168.5333186849</v>
      </c>
      <c r="E19" s="185">
        <f t="shared" si="0"/>
        <v>6089145.4340517763</v>
      </c>
      <c r="F19" s="184">
        <f>SUM(U19:U$41)</f>
        <v>6.8868161398612466</v>
      </c>
      <c r="G19" s="183">
        <f>'HRQL (Hanmer et al.)'!$D$16</f>
        <v>0.78649999999999998</v>
      </c>
      <c r="H19" s="182">
        <f>'vQALY derivation'!E43</f>
        <v>0.70137988019297326</v>
      </c>
      <c r="I19" s="183">
        <f>$H19*$G19*((VLOOKUP((I$6+$A19),'Life table (CDC)'!A:D,4,FALSE))/(VLOOKUP(I$6,'Life table (CDC)'!A:D,4,FALSE)))</f>
        <v>0.42111654191530529</v>
      </c>
      <c r="J19" s="182">
        <f>$H18*$G19*((VLOOKUP((J$6+$A18),'Life table (CDC)'!A:D,4,FALSE))/(VLOOKUP(J$6,'Life table (CDC)'!A:D,4,FALSE)))</f>
        <v>0.43973265075018075</v>
      </c>
      <c r="K19" s="182">
        <f>$H17*$G19*((VLOOKUP((K$6+$A17),'Life table (CDC)'!A:D,4,FALSE))/(VLOOKUP(K$6,'Life table (CDC)'!A:D,4,FALSE)))</f>
        <v>0.45964158969682362</v>
      </c>
      <c r="L19" s="182">
        <f>$H16*$G19*((VLOOKUP((L$6+$A16),'Life table (CDC)'!A:D,4,FALSE))/(VLOOKUP(L$6,'Life table (CDC)'!A:D,4,FALSE)))</f>
        <v>0.48098851077062915</v>
      </c>
      <c r="M19" s="182">
        <f>$H15*$G19*((VLOOKUP((M$6+$A15),'Life table (CDC)'!A:D,4,FALSE))/(VLOOKUP(M$6,'Life table (CDC)'!A:D,4,FALSE)))</f>
        <v>0.50399201355855439</v>
      </c>
      <c r="N19" s="182">
        <f>$H14*$G19*((VLOOKUP((N$6+$A14),'Life table (CDC)'!A:D,4,FALSE))/(VLOOKUP(N$6,'Life table (CDC)'!A:D,4,FALSE)))</f>
        <v>0.52883467321591127</v>
      </c>
      <c r="O19" s="182">
        <f>$H13*$G19*((VLOOKUP((O$6+$A13),'Life table (CDC)'!A:D,4,FALSE))/(VLOOKUP(O$6,'Life table (CDC)'!A:D,4,FALSE)))</f>
        <v>0.5557192503923688</v>
      </c>
      <c r="P19" s="182">
        <f>$H12*$G19*((VLOOKUP((P$6+$A12),'Life table (CDC)'!A:D,4,FALSE))/(VLOOKUP(P$6,'Life table (CDC)'!A:D,4,FALSE)))</f>
        <v>0.58521464556777603</v>
      </c>
      <c r="Q19" s="182">
        <f>$H11*$G19*((VLOOKUP((Q$6+$A11),'Life table (CDC)'!A:D,4,FALSE))/(VLOOKUP(Q$6,'Life table (CDC)'!A:D,4,FALSE)))</f>
        <v>0.6174732299395127</v>
      </c>
      <c r="R19" s="182">
        <f>$H10*$G19*((VLOOKUP((R$6+$A10),'Life table (CDC)'!A:D,4,FALSE))/(VLOOKUP(R$6,'Life table (CDC)'!A:D,4,FALSE)))</f>
        <v>0.65310557402445946</v>
      </c>
      <c r="S19" s="182">
        <f>$H9*$G19*((VLOOKUP((S$6+$A9),'Life table (CDC)'!A:D,4,FALSE))/(VLOOKUP(S$6,'Life table (CDC)'!A:D,4,FALSE)))</f>
        <v>0.69257205503632291</v>
      </c>
      <c r="T19" s="182">
        <f>$H8*$G19*((VLOOKUP((T$6+$A8),'Life table (CDC)'!A:D,4,FALSE))/(VLOOKUP(T$6,'Life table (CDC)'!A:D,4,FALSE)))</f>
        <v>0.7367600389998229</v>
      </c>
      <c r="U19" s="182">
        <f>$H7*$G19*((VLOOKUP((U$6+$A7),'Life table (CDC)'!A:D,4,FALSE))/(VLOOKUP(U$6,'Life table (CDC)'!A:D,4,FALSE)))</f>
        <v>0.78649999999999998</v>
      </c>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row>
    <row r="20" spans="1:43" x14ac:dyDescent="0.25">
      <c r="A20" s="181">
        <v>13</v>
      </c>
      <c r="B20" s="188">
        <v>79</v>
      </c>
      <c r="C20" s="187">
        <f t="shared" si="0"/>
        <v>1771667.2484119039</v>
      </c>
      <c r="D20" s="186">
        <f t="shared" si="0"/>
        <v>3796429.8180255084</v>
      </c>
      <c r="E20" s="185">
        <f t="shared" si="0"/>
        <v>5779009.8341054963</v>
      </c>
      <c r="F20" s="184">
        <f>SUM(V20:V$41)</f>
        <v>6.5360531504750039</v>
      </c>
      <c r="G20" s="183">
        <f>'HRQL (Hanmer et al.)'!$D$16</f>
        <v>0.78649999999999998</v>
      </c>
      <c r="H20" s="182">
        <f>'vQALY derivation'!E44</f>
        <v>0.68095133999317792</v>
      </c>
      <c r="I20" s="183">
        <f>$H20*$G20*((VLOOKUP((I$6+$A20),'Life table (CDC)'!A:D,4,FALSE))/(VLOOKUP(I$6,'Life table (CDC)'!A:D,4,FALSE)))</f>
        <v>0.39304209715947563</v>
      </c>
      <c r="J20" s="182">
        <f>$H19*$G20*((VLOOKUP((J$6+$A19),'Life table (CDC)'!A:D,4,FALSE))/(VLOOKUP(J$6,'Life table (CDC)'!A:D,4,FALSE)))</f>
        <v>0.41041713169060567</v>
      </c>
      <c r="K20" s="182">
        <f>$H18*$G20*((VLOOKUP((K$6+$A18),'Life table (CDC)'!A:D,4,FALSE))/(VLOOKUP(K$6,'Life table (CDC)'!A:D,4,FALSE)))</f>
        <v>0.42899880763289677</v>
      </c>
      <c r="L20" s="182">
        <f>$H17*$G20*((VLOOKUP((L$6+$A17),'Life table (CDC)'!A:D,4,FALSE))/(VLOOKUP(L$6,'Life table (CDC)'!A:D,4,FALSE)))</f>
        <v>0.44892260019774399</v>
      </c>
      <c r="M20" s="182">
        <f>$H16*$G20*((VLOOKUP((M$6+$A16),'Life table (CDC)'!A:D,4,FALSE))/(VLOOKUP(M$6,'Life table (CDC)'!A:D,4,FALSE)))</f>
        <v>0.47039253566182843</v>
      </c>
      <c r="N20" s="182">
        <f>$H15*$G20*((VLOOKUP((N$6+$A15),'Life table (CDC)'!A:D,4,FALSE))/(VLOOKUP(N$6,'Life table (CDC)'!A:D,4,FALSE)))</f>
        <v>0.49357901749970029</v>
      </c>
      <c r="O20" s="182">
        <f>$H14*$G20*((VLOOKUP((O$6+$A14),'Life table (CDC)'!A:D,4,FALSE))/(VLOOKUP(O$6,'Life table (CDC)'!A:D,4,FALSE)))</f>
        <v>0.51867128898022974</v>
      </c>
      <c r="P20" s="182">
        <f>$H13*$G20*((VLOOKUP((P$6+$A13),'Life table (CDC)'!A:D,4,FALSE))/(VLOOKUP(P$6,'Life table (CDC)'!A:D,4,FALSE)))</f>
        <v>0.54620032387295336</v>
      </c>
      <c r="Q20" s="182">
        <f>$H12*$G20*((VLOOKUP((Q$6+$A12),'Life table (CDC)'!A:D,4,FALSE))/(VLOOKUP(Q$6,'Life table (CDC)'!A:D,4,FALSE)))</f>
        <v>0.57630833529230363</v>
      </c>
      <c r="R20" s="182">
        <f>$H11*$G20*((VLOOKUP((R$6+$A11),'Life table (CDC)'!A:D,4,FALSE))/(VLOOKUP(R$6,'Life table (CDC)'!A:D,4,FALSE)))</f>
        <v>0.60956518904152579</v>
      </c>
      <c r="S20" s="182">
        <f>$H10*$G20*((VLOOKUP((S$6+$A10),'Life table (CDC)'!A:D,4,FALSE))/(VLOOKUP(S$6,'Life table (CDC)'!A:D,4,FALSE)))</f>
        <v>0.64640057051064703</v>
      </c>
      <c r="T20" s="182">
        <f>$H9*$G20*((VLOOKUP((T$6+$A9),'Life table (CDC)'!A:D,4,FALSE))/(VLOOKUP(T$6,'Life table (CDC)'!A:D,4,FALSE)))</f>
        <v>0.68764268797122474</v>
      </c>
      <c r="U20" s="182">
        <f>$H8*$G20*((VLOOKUP((U$6+$A8),'Life table (CDC)'!A:D,4,FALSE))/(VLOOKUP(U$6,'Life table (CDC)'!A:D,4,FALSE)))</f>
        <v>0.73406665055228137</v>
      </c>
      <c r="V20" s="182">
        <f>$H7*$G20*((VLOOKUP((V$6+$A7),'Life table (CDC)'!A:D,4,FALSE))/(VLOOKUP(V$6,'Life table (CDC)'!A:D,4,FALSE)))</f>
        <v>0.78649999999999998</v>
      </c>
      <c r="W20" s="182"/>
      <c r="X20" s="182"/>
      <c r="Y20" s="182"/>
      <c r="Z20" s="182"/>
      <c r="AA20" s="182"/>
      <c r="AB20" s="182"/>
      <c r="AC20" s="182"/>
      <c r="AD20" s="182"/>
      <c r="AE20" s="182"/>
      <c r="AF20" s="182"/>
      <c r="AG20" s="182"/>
      <c r="AH20" s="182"/>
      <c r="AI20" s="182"/>
      <c r="AJ20" s="182"/>
      <c r="AK20" s="182"/>
      <c r="AL20" s="182"/>
      <c r="AM20" s="182"/>
      <c r="AN20" s="182"/>
      <c r="AO20" s="182"/>
      <c r="AP20" s="182"/>
      <c r="AQ20" s="182"/>
    </row>
    <row r="21" spans="1:43" x14ac:dyDescent="0.25">
      <c r="A21" s="181">
        <v>14</v>
      </c>
      <c r="B21" s="188">
        <v>80</v>
      </c>
      <c r="C21" s="187">
        <f t="shared" si="0"/>
        <v>1676933.6880898781</v>
      </c>
      <c r="D21" s="186">
        <f t="shared" si="0"/>
        <v>3593429.3316211672</v>
      </c>
      <c r="E21" s="185">
        <f t="shared" si="0"/>
        <v>5469997.9825788885</v>
      </c>
      <c r="F21" s="184">
        <f>SUM(W21:W$41)</f>
        <v>6.1865611191957006</v>
      </c>
      <c r="G21" s="183">
        <f>'HRQL (Hanmer et al.)'!$D$17</f>
        <v>0.753</v>
      </c>
      <c r="H21" s="182">
        <f>'vQALY derivation'!E45</f>
        <v>0.66111780581861923</v>
      </c>
      <c r="I21" s="183">
        <f>$H21*$G21*((VLOOKUP((I$6+$A21),'Life table (CDC)'!A:D,4,FALSE))/(VLOOKUP(I$6,'Life table (CDC)'!A:D,4,FALSE)))</f>
        <v>0.34971970460374269</v>
      </c>
      <c r="J21" s="182">
        <f>$H20*$G21*((VLOOKUP((J$6+$A20),'Life table (CDC)'!A:D,4,FALSE))/(VLOOKUP(J$6,'Life table (CDC)'!A:D,4,FALSE)))</f>
        <v>0.36517960568716573</v>
      </c>
      <c r="K21" s="182">
        <f>$H19*$G21*((VLOOKUP((K$6+$A19),'Life table (CDC)'!A:D,4,FALSE))/(VLOOKUP(K$6,'Life table (CDC)'!A:D,4,FALSE)))</f>
        <v>0.38171314819710167</v>
      </c>
      <c r="L21" s="182">
        <f>$H18*$G21*((VLOOKUP((L$6+$A18),'Life table (CDC)'!A:D,4,FALSE))/(VLOOKUP(L$6,'Life table (CDC)'!A:D,4,FALSE)))</f>
        <v>0.39944087482160479</v>
      </c>
      <c r="M21" s="182">
        <f>$H17*$G21*((VLOOKUP((M$6+$A17),'Life table (CDC)'!A:D,4,FALSE))/(VLOOKUP(M$6,'Life table (CDC)'!A:D,4,FALSE)))</f>
        <v>0.41854432339015463</v>
      </c>
      <c r="N21" s="182">
        <f>$H16*$G21*((VLOOKUP((N$6+$A16),'Life table (CDC)'!A:D,4,FALSE))/(VLOOKUP(N$6,'Life table (CDC)'!A:D,4,FALSE)))</f>
        <v>0.43917511494592659</v>
      </c>
      <c r="O21" s="182">
        <f>$H15*$G21*((VLOOKUP((O$6+$A15),'Life table (CDC)'!A:D,4,FALSE))/(VLOOKUP(O$6,'Life table (CDC)'!A:D,4,FALSE)))</f>
        <v>0.46150163374232706</v>
      </c>
      <c r="P21" s="182">
        <f>$H14*$G21*((VLOOKUP((P$6+$A14),'Life table (CDC)'!A:D,4,FALSE))/(VLOOKUP(P$6,'Life table (CDC)'!A:D,4,FALSE)))</f>
        <v>0.48599632787378827</v>
      </c>
      <c r="Q21" s="182">
        <f>$H13*$G21*((VLOOKUP((Q$6+$A13),'Life table (CDC)'!A:D,4,FALSE))/(VLOOKUP(Q$6,'Life table (CDC)'!A:D,4,FALSE)))</f>
        <v>0.51278573525757032</v>
      </c>
      <c r="R21" s="182">
        <f>$H12*$G21*((VLOOKUP((R$6+$A12),'Life table (CDC)'!A:D,4,FALSE))/(VLOOKUP(R$6,'Life table (CDC)'!A:D,4,FALSE)))</f>
        <v>0.54237690921395398</v>
      </c>
      <c r="S21" s="182">
        <f>$H11*$G21*((VLOOKUP((S$6+$A11),'Life table (CDC)'!A:D,4,FALSE))/(VLOOKUP(S$6,'Life table (CDC)'!A:D,4,FALSE)))</f>
        <v>0.5751521737961609</v>
      </c>
      <c r="T21" s="182">
        <f>$H10*$G21*((VLOOKUP((T$6+$A10),'Life table (CDC)'!A:D,4,FALSE))/(VLOOKUP(T$6,'Life table (CDC)'!A:D,4,FALSE)))</f>
        <v>0.61184844943630912</v>
      </c>
      <c r="U21" s="182">
        <f>$H9*$G21*((VLOOKUP((U$6+$A9),'Life table (CDC)'!A:D,4,FALSE))/(VLOOKUP(U$6,'Life table (CDC)'!A:D,4,FALSE)))</f>
        <v>0.65315541018610102</v>
      </c>
      <c r="V21" s="182">
        <f>$H8*$G21*((VLOOKUP((V$6+$A8),'Life table (CDC)'!A:D,4,FALSE))/(VLOOKUP(V$6,'Life table (CDC)'!A:D,4,FALSE)))</f>
        <v>0.69980938341889898</v>
      </c>
      <c r="W21" s="182">
        <f>$H7*$G21*((VLOOKUP((W$6+$A7),'Life table (CDC)'!A:D,4,FALSE))/(VLOOKUP(W$6,'Life table (CDC)'!A:D,4,FALSE)))</f>
        <v>0.753</v>
      </c>
      <c r="X21" s="182"/>
      <c r="Y21" s="182"/>
      <c r="Z21" s="182"/>
      <c r="AA21" s="182"/>
      <c r="AB21" s="182"/>
      <c r="AC21" s="182"/>
      <c r="AD21" s="182"/>
      <c r="AE21" s="182"/>
      <c r="AF21" s="182"/>
      <c r="AG21" s="182"/>
      <c r="AH21" s="182"/>
      <c r="AI21" s="182"/>
      <c r="AJ21" s="182"/>
      <c r="AK21" s="182"/>
      <c r="AL21" s="182"/>
      <c r="AM21" s="182"/>
      <c r="AN21" s="182"/>
      <c r="AO21" s="182"/>
      <c r="AP21" s="182"/>
      <c r="AQ21" s="182"/>
    </row>
    <row r="22" spans="1:43" x14ac:dyDescent="0.25">
      <c r="A22" s="181">
        <v>15</v>
      </c>
      <c r="B22" s="188">
        <v>81</v>
      </c>
      <c r="C22" s="187">
        <f t="shared" si="0"/>
        <v>1592152.3187822604</v>
      </c>
      <c r="D22" s="186">
        <f t="shared" si="0"/>
        <v>3411754.9688191297</v>
      </c>
      <c r="E22" s="185">
        <f t="shared" si="0"/>
        <v>5193449.2303135647</v>
      </c>
      <c r="F22" s="184">
        <f>SUM(X22:X$41)</f>
        <v>5.8737848140168598</v>
      </c>
      <c r="G22" s="183">
        <f>'HRQL (Hanmer et al.)'!$D$17</f>
        <v>0.753</v>
      </c>
      <c r="H22" s="182">
        <f>'vQALY derivation'!E46</f>
        <v>0.64186194739671765</v>
      </c>
      <c r="I22" s="183">
        <f>$H22*$G22*((VLOOKUP((I$6+$A22),'Life table (CDC)'!A:D,4,FALSE))/(VLOOKUP(I$6,'Life table (CDC)'!A:D,4,FALSE)))</f>
        <v>0.32350919376837212</v>
      </c>
      <c r="J22" s="182">
        <f>$H21*$G22*((VLOOKUP((J$6+$A21),'Life table (CDC)'!A:D,4,FALSE))/(VLOOKUP(J$6,'Life table (CDC)'!A:D,4,FALSE)))</f>
        <v>0.33781041863330769</v>
      </c>
      <c r="K22" s="182">
        <f>$H20*$G22*((VLOOKUP((K$6+$A20),'Life table (CDC)'!A:D,4,FALSE))/(VLOOKUP(K$6,'Life table (CDC)'!A:D,4,FALSE)))</f>
        <v>0.3531048185115902</v>
      </c>
      <c r="L22" s="182">
        <f>$H19*$G22*((VLOOKUP((L$6+$A19),'Life table (CDC)'!A:D,4,FALSE))/(VLOOKUP(L$6,'Life table (CDC)'!A:D,4,FALSE)))</f>
        <v>0.36950390175494768</v>
      </c>
      <c r="M22" s="182">
        <f>$H18*$G22*((VLOOKUP((M$6+$A18),'Life table (CDC)'!A:D,4,FALSE))/(VLOOKUP(M$6,'Life table (CDC)'!A:D,4,FALSE)))</f>
        <v>0.38717560044178501</v>
      </c>
      <c r="N22" s="182">
        <f>$H17*$G22*((VLOOKUP((N$6+$A17),'Life table (CDC)'!A:D,4,FALSE))/(VLOOKUP(N$6,'Life table (CDC)'!A:D,4,FALSE)))</f>
        <v>0.4062601720434153</v>
      </c>
      <c r="O22" s="182">
        <f>$H16*$G22*((VLOOKUP((O$6+$A16),'Life table (CDC)'!A:D,4,FALSE))/(VLOOKUP(O$6,'Life table (CDC)'!A:D,4,FALSE)))</f>
        <v>0.42691338088579922</v>
      </c>
      <c r="P22" s="182">
        <f>$H15*$G22*((VLOOKUP((P$6+$A15),'Life table (CDC)'!A:D,4,FALSE))/(VLOOKUP(P$6,'Life table (CDC)'!A:D,4,FALSE)))</f>
        <v>0.44957226640399056</v>
      </c>
      <c r="Q22" s="182">
        <f>$H14*$G22*((VLOOKUP((Q$6+$A14),'Life table (CDC)'!A:D,4,FALSE))/(VLOOKUP(Q$6,'Life table (CDC)'!A:D,4,FALSE)))</f>
        <v>0.4743538828533117</v>
      </c>
      <c r="R22" s="182">
        <f>$H13*$G22*((VLOOKUP((R$6+$A13),'Life table (CDC)'!A:D,4,FALSE))/(VLOOKUP(R$6,'Life table (CDC)'!A:D,4,FALSE)))</f>
        <v>0.50172728133006095</v>
      </c>
      <c r="S22" s="182">
        <f>$H12*$G22*((VLOOKUP((S$6+$A12),'Life table (CDC)'!A:D,4,FALSE))/(VLOOKUP(S$6,'Life table (CDC)'!A:D,4,FALSE)))</f>
        <v>0.53204613177215687</v>
      </c>
      <c r="T22" s="182">
        <f>$H11*$G22*((VLOOKUP((T$6+$A11),'Life table (CDC)'!A:D,4,FALSE))/(VLOOKUP(T$6,'Life table (CDC)'!A:D,4,FALSE)))</f>
        <v>0.56599212449252045</v>
      </c>
      <c r="U22" s="182">
        <f>$H10*$G22*((VLOOKUP((U$6+$A10),'Life table (CDC)'!A:D,4,FALSE))/(VLOOKUP(U$6,'Life table (CDC)'!A:D,4,FALSE)))</f>
        <v>0.60420324440733442</v>
      </c>
      <c r="V22" s="182">
        <f>$H9*$G22*((VLOOKUP((V$6+$A9),'Life table (CDC)'!A:D,4,FALSE))/(VLOOKUP(V$6,'Life table (CDC)'!A:D,4,FALSE)))</f>
        <v>0.64736063321885462</v>
      </c>
      <c r="W22" s="182">
        <f>$H8*$G22*((VLOOKUP((W$6+$A8),'Life table (CDC)'!A:D,4,FALSE))/(VLOOKUP(W$6,'Life table (CDC)'!A:D,4,FALSE)))</f>
        <v>0.6965647622961455</v>
      </c>
      <c r="X22" s="182">
        <f>$H7*$G22*((VLOOKUP((X$6+$A7),'Life table (CDC)'!A:D,4,FALSE))/(VLOOKUP(X$6,'Life table (CDC)'!A:D,4,FALSE)))</f>
        <v>0.753</v>
      </c>
      <c r="Y22" s="182"/>
      <c r="Z22" s="182"/>
      <c r="AA22" s="182"/>
      <c r="AB22" s="182"/>
      <c r="AC22" s="182"/>
      <c r="AD22" s="182"/>
      <c r="AE22" s="182"/>
      <c r="AF22" s="182"/>
      <c r="AG22" s="182"/>
      <c r="AH22" s="182"/>
      <c r="AI22" s="182"/>
      <c r="AJ22" s="182"/>
      <c r="AK22" s="182"/>
      <c r="AL22" s="182"/>
      <c r="AM22" s="182"/>
      <c r="AN22" s="182"/>
      <c r="AO22" s="182"/>
      <c r="AP22" s="182"/>
      <c r="AQ22" s="182"/>
    </row>
    <row r="23" spans="1:43" x14ac:dyDescent="0.25">
      <c r="A23" s="181">
        <v>16</v>
      </c>
      <c r="B23" s="188">
        <v>82</v>
      </c>
      <c r="C23" s="187">
        <f t="shared" si="0"/>
        <v>1509064.9318234806</v>
      </c>
      <c r="D23" s="186">
        <f t="shared" si="0"/>
        <v>3233710.5681931726</v>
      </c>
      <c r="E23" s="185">
        <f t="shared" si="0"/>
        <v>4922426.0871384963</v>
      </c>
      <c r="F23" s="184">
        <f>SUM(Y23:Y$41)</f>
        <v>5.5672579660529076</v>
      </c>
      <c r="G23" s="183">
        <f>'HRQL (Hanmer et al.)'!$D$17</f>
        <v>0.753</v>
      </c>
      <c r="H23" s="182">
        <f>'vQALY derivation'!E47</f>
        <v>0.62316693922011435</v>
      </c>
      <c r="I23" s="183">
        <f>$H23*$G23*((VLOOKUP((I$6+$A23),'Life table (CDC)'!A:D,4,FALSE))/(VLOOKUP(I$6,'Life table (CDC)'!A:D,4,FALSE)))</f>
        <v>0.29756497305233276</v>
      </c>
      <c r="J23" s="182">
        <f>$H22*$G23*((VLOOKUP((J$6+$A22),'Life table (CDC)'!A:D,4,FALSE))/(VLOOKUP(J$6,'Life table (CDC)'!A:D,4,FALSE)))</f>
        <v>0.31071929346585631</v>
      </c>
      <c r="K23" s="182">
        <f>$H21*$G23*((VLOOKUP((K$6+$A21),'Life table (CDC)'!A:D,4,FALSE))/(VLOOKUP(K$6,'Life table (CDC)'!A:D,4,FALSE)))</f>
        <v>0.32478713999169956</v>
      </c>
      <c r="L23" s="182">
        <f>$H20*$G23*((VLOOKUP((L$6+$A20),'Life table (CDC)'!A:D,4,FALSE))/(VLOOKUP(L$6,'Life table (CDC)'!A:D,4,FALSE)))</f>
        <v>0.33987107843113229</v>
      </c>
      <c r="M23" s="182">
        <f>$H19*$G23*((VLOOKUP((M$6+$A19),'Life table (CDC)'!A:D,4,FALSE))/(VLOOKUP(M$6,'Life table (CDC)'!A:D,4,FALSE)))</f>
        <v>0.3561255733414152</v>
      </c>
      <c r="N23" s="182">
        <f>$H18*$G23*((VLOOKUP((N$6+$A18),'Life table (CDC)'!A:D,4,FALSE))/(VLOOKUP(N$6,'Life table (CDC)'!A:D,4,FALSE)))</f>
        <v>0.3736796340721294</v>
      </c>
      <c r="O23" s="182">
        <f>$H17*$G23*((VLOOKUP((O$6+$A17),'Life table (CDC)'!A:D,4,FALSE))/(VLOOKUP(O$6,'Life table (CDC)'!A:D,4,FALSE)))</f>
        <v>0.39267653323607826</v>
      </c>
      <c r="P23" s="182">
        <f>$H16*$G23*((VLOOKUP((P$6+$A16),'Life table (CDC)'!A:D,4,FALSE))/(VLOOKUP(P$6,'Life table (CDC)'!A:D,4,FALSE)))</f>
        <v>0.41351826134920272</v>
      </c>
      <c r="Q23" s="182">
        <f>$H15*$G23*((VLOOKUP((Q$6+$A15),'Life table (CDC)'!A:D,4,FALSE))/(VLOOKUP(Q$6,'Life table (CDC)'!A:D,4,FALSE)))</f>
        <v>0.43631248535575523</v>
      </c>
      <c r="R23" s="182">
        <f>$H14*$G23*((VLOOKUP((R$6+$A14),'Life table (CDC)'!A:D,4,FALSE))/(VLOOKUP(R$6,'Life table (CDC)'!A:D,4,FALSE)))</f>
        <v>0.46149064021807623</v>
      </c>
      <c r="S23" s="182">
        <f>$H13*$G23*((VLOOKUP((S$6+$A13),'Life table (CDC)'!A:D,4,FALSE))/(VLOOKUP(S$6,'Life table (CDC)'!A:D,4,FALSE)))</f>
        <v>0.48937803287511289</v>
      </c>
      <c r="T23" s="182">
        <f>$H12*$G23*((VLOOKUP((T$6+$A12),'Life table (CDC)'!A:D,4,FALSE))/(VLOOKUP(T$6,'Life table (CDC)'!A:D,4,FALSE)))</f>
        <v>0.52060168464032963</v>
      </c>
      <c r="U23" s="182">
        <f>$H11*$G23*((VLOOKUP((U$6+$A11),'Life table (CDC)'!A:D,4,FALSE))/(VLOOKUP(U$6,'Life table (CDC)'!A:D,4,FALSE)))</f>
        <v>0.55574841643890738</v>
      </c>
      <c r="V23" s="182">
        <f>$H10*$G23*((VLOOKUP((V$6+$A10),'Life table (CDC)'!A:D,4,FALSE))/(VLOOKUP(V$6,'Life table (CDC)'!A:D,4,FALSE)))</f>
        <v>0.59544474497015709</v>
      </c>
      <c r="W23" s="182">
        <f>$H9*$G23*((VLOOKUP((W$6+$A9),'Life table (CDC)'!A:D,4,FALSE))/(VLOOKUP(W$6,'Life table (CDC)'!A:D,4,FALSE)))</f>
        <v>0.64070288793789787</v>
      </c>
      <c r="X23" s="182">
        <f>$H8*$G23*((VLOOKUP((X$6+$A8),'Life table (CDC)'!A:D,4,FALSE))/(VLOOKUP(X$6,'Life table (CDC)'!A:D,4,FALSE)))</f>
        <v>0.69261223181445286</v>
      </c>
      <c r="Y23" s="182">
        <f>$H7*$G23*((VLOOKUP((Y$6+$A7),'Life table (CDC)'!A:D,4,FALSE))/(VLOOKUP(Y$6,'Life table (CDC)'!A:D,4,FALSE)))</f>
        <v>0.753</v>
      </c>
      <c r="Z23" s="182"/>
      <c r="AA23" s="182"/>
      <c r="AB23" s="182"/>
      <c r="AC23" s="182"/>
      <c r="AD23" s="182"/>
      <c r="AE23" s="182"/>
      <c r="AF23" s="182"/>
      <c r="AG23" s="182"/>
      <c r="AH23" s="182"/>
      <c r="AI23" s="182"/>
      <c r="AJ23" s="182"/>
      <c r="AK23" s="182"/>
      <c r="AL23" s="182"/>
      <c r="AM23" s="182"/>
      <c r="AN23" s="182"/>
      <c r="AO23" s="182"/>
      <c r="AP23" s="182"/>
      <c r="AQ23" s="182"/>
    </row>
    <row r="24" spans="1:43" x14ac:dyDescent="0.25">
      <c r="A24" s="181">
        <v>17</v>
      </c>
      <c r="B24" s="188">
        <v>83</v>
      </c>
      <c r="C24" s="187">
        <f t="shared" si="0"/>
        <v>1427757.8004977081</v>
      </c>
      <c r="D24" s="186">
        <f t="shared" si="0"/>
        <v>3059481.0010665176</v>
      </c>
      <c r="E24" s="185">
        <f t="shared" si="0"/>
        <v>4657209.9682901436</v>
      </c>
      <c r="F24" s="184">
        <f>SUM(Z24:Z$41)</f>
        <v>5.2672988555967741</v>
      </c>
      <c r="G24" s="183">
        <f>'HRQL (Hanmer et al.)'!$D$17</f>
        <v>0.753</v>
      </c>
      <c r="H24" s="182">
        <f>'vQALY derivation'!E48</f>
        <v>0.60501644584477121</v>
      </c>
      <c r="I24" s="183">
        <f>$H24*$G24*((VLOOKUP((I$6+$A24),'Life table (CDC)'!A:D,4,FALSE))/(VLOOKUP(I$6,'Life table (CDC)'!A:D,4,FALSE)))</f>
        <v>0.27197138062772902</v>
      </c>
      <c r="J24" s="182">
        <f>$H23*$G24*((VLOOKUP((J$6+$A23),'Life table (CDC)'!A:D,4,FALSE))/(VLOOKUP(J$6,'Life table (CDC)'!A:D,4,FALSE)))</f>
        <v>0.28399429665641213</v>
      </c>
      <c r="K24" s="182">
        <f>$H22*$G24*((VLOOKUP((K$6+$A22),'Life table (CDC)'!A:D,4,FALSE))/(VLOOKUP(K$6,'Life table (CDC)'!A:D,4,FALSE)))</f>
        <v>0.29685216632718037</v>
      </c>
      <c r="L24" s="182">
        <f>$H21*$G24*((VLOOKUP((L$6+$A21),'Life table (CDC)'!A:D,4,FALSE))/(VLOOKUP(L$6,'Life table (CDC)'!A:D,4,FALSE)))</f>
        <v>0.31063873374670892</v>
      </c>
      <c r="M24" s="182">
        <f>$H20*$G24*((VLOOKUP((M$6+$A20),'Life table (CDC)'!A:D,4,FALSE))/(VLOOKUP(M$6,'Life table (CDC)'!A:D,4,FALSE)))</f>
        <v>0.32549517796058675</v>
      </c>
      <c r="N24" s="182">
        <f>$H19*$G24*((VLOOKUP((N$6+$A19),'Life table (CDC)'!A:D,4,FALSE))/(VLOOKUP(N$6,'Life table (CDC)'!A:D,4,FALSE)))</f>
        <v>0.34153941221162459</v>
      </c>
      <c r="O24" s="182">
        <f>$H18*$G24*((VLOOKUP((O$6+$A18),'Life table (CDC)'!A:D,4,FALSE))/(VLOOKUP(O$6,'Life table (CDC)'!A:D,4,FALSE)))</f>
        <v>0.35890238622119075</v>
      </c>
      <c r="P24" s="182">
        <f>$H17*$G24*((VLOOKUP((P$6+$A17),'Life table (CDC)'!A:D,4,FALSE))/(VLOOKUP(P$6,'Life table (CDC)'!A:D,4,FALSE)))</f>
        <v>0.37795151526164844</v>
      </c>
      <c r="Q24" s="182">
        <f>$H16*$G24*((VLOOKUP((Q$6+$A16),'Life table (CDC)'!A:D,4,FALSE))/(VLOOKUP(Q$6,'Life table (CDC)'!A:D,4,FALSE)))</f>
        <v>0.39878520583284865</v>
      </c>
      <c r="R24" s="182">
        <f>$H15*$G24*((VLOOKUP((R$6+$A15),'Life table (CDC)'!A:D,4,FALSE))/(VLOOKUP(R$6,'Life table (CDC)'!A:D,4,FALSE)))</f>
        <v>0.42179778513384014</v>
      </c>
      <c r="S24" s="182">
        <f>$H14*$G24*((VLOOKUP((S$6+$A14),'Life table (CDC)'!A:D,4,FALSE))/(VLOOKUP(S$6,'Life table (CDC)'!A:D,4,FALSE)))</f>
        <v>0.44728658042194674</v>
      </c>
      <c r="T24" s="182">
        <f>$H13*$G24*((VLOOKUP((T$6+$A13),'Life table (CDC)'!A:D,4,FALSE))/(VLOOKUP(T$6,'Life table (CDC)'!A:D,4,FALSE)))</f>
        <v>0.47582468284615886</v>
      </c>
      <c r="U24" s="182">
        <f>$H12*$G24*((VLOOKUP((U$6+$A12),'Life table (CDC)'!A:D,4,FALSE))/(VLOOKUP(U$6,'Life table (CDC)'!A:D,4,FALSE)))</f>
        <v>0.50794844080651047</v>
      </c>
      <c r="V24" s="182">
        <f>$H11*$G24*((VLOOKUP((V$6+$A11),'Life table (CDC)'!A:D,4,FALSE))/(VLOOKUP(V$6,'Life table (CDC)'!A:D,4,FALSE)))</f>
        <v>0.54423048423975151</v>
      </c>
      <c r="W24" s="182">
        <f>$H10*$G24*((VLOOKUP((W$6+$A10),'Life table (CDC)'!A:D,4,FALSE))/(VLOOKUP(W$6,'Life table (CDC)'!A:D,4,FALSE)))</f>
        <v>0.58559596990603258</v>
      </c>
      <c r="X24" s="182">
        <f>$H9*$G24*((VLOOKUP((X$6+$A9),'Life table (CDC)'!A:D,4,FALSE))/(VLOOKUP(X$6,'Life table (CDC)'!A:D,4,FALSE)))</f>
        <v>0.63304058604068525</v>
      </c>
      <c r="Y24" s="182">
        <f>$H8*$G24*((VLOOKUP((Y$6+$A8),'Life table (CDC)'!A:D,4,FALSE))/(VLOOKUP(Y$6,'Life table (CDC)'!A:D,4,FALSE)))</f>
        <v>0.68823439638059414</v>
      </c>
      <c r="Z24" s="182">
        <f>$H7*$G24*((VLOOKUP((Z$6+$A7),'Life table (CDC)'!A:D,4,FALSE))/(VLOOKUP(Z$6,'Life table (CDC)'!A:D,4,FALSE)))</f>
        <v>0.753</v>
      </c>
      <c r="AA24" s="182"/>
      <c r="AB24" s="182"/>
      <c r="AC24" s="182"/>
      <c r="AD24" s="182"/>
      <c r="AE24" s="182"/>
      <c r="AF24" s="182"/>
      <c r="AG24" s="182"/>
      <c r="AH24" s="182"/>
      <c r="AI24" s="182"/>
      <c r="AJ24" s="182"/>
      <c r="AK24" s="182"/>
      <c r="AL24" s="182"/>
      <c r="AM24" s="182"/>
      <c r="AN24" s="182"/>
      <c r="AO24" s="182"/>
      <c r="AP24" s="182"/>
      <c r="AQ24" s="182"/>
    </row>
    <row r="25" spans="1:43" x14ac:dyDescent="0.25">
      <c r="A25" s="181">
        <v>18</v>
      </c>
      <c r="B25" s="188">
        <v>84</v>
      </c>
      <c r="C25" s="187">
        <f t="shared" si="0"/>
        <v>1348136.9837437822</v>
      </c>
      <c r="D25" s="186">
        <f t="shared" si="0"/>
        <v>2888864.9651652472</v>
      </c>
      <c r="E25" s="185">
        <f t="shared" si="0"/>
        <v>4397494.4469737653</v>
      </c>
      <c r="F25" s="184">
        <f>SUM(AA25:AA$41)</f>
        <v>4.9735609143132882</v>
      </c>
      <c r="G25" s="183">
        <f>'HRQL (Hanmer et al.)'!$D$17</f>
        <v>0.753</v>
      </c>
      <c r="H25" s="182">
        <f>'vQALY derivation'!E49</f>
        <v>0.5873946076162827</v>
      </c>
      <c r="I25" s="183">
        <f>$H25*$G25*((VLOOKUP((I$6+$A25),'Life table (CDC)'!A:D,4,FALSE))/(VLOOKUP(I$6,'Life table (CDC)'!A:D,4,FALSE)))</f>
        <v>0.24685735501690367</v>
      </c>
      <c r="J25" s="182">
        <f>$H24*$G25*((VLOOKUP((J$6+$A24),'Life table (CDC)'!A:D,4,FALSE))/(VLOOKUP(J$6,'Life table (CDC)'!A:D,4,FALSE)))</f>
        <v>0.25777006665435914</v>
      </c>
      <c r="K25" s="182">
        <f>$H23*$G25*((VLOOKUP((K$6+$A23),'Life table (CDC)'!A:D,4,FALSE))/(VLOOKUP(K$6,'Life table (CDC)'!A:D,4,FALSE)))</f>
        <v>0.26944063173643495</v>
      </c>
      <c r="L25" s="182">
        <f>$H22*$G25*((VLOOKUP((L$6+$A22),'Life table (CDC)'!A:D,4,FALSE))/(VLOOKUP(L$6,'Life table (CDC)'!A:D,4,FALSE)))</f>
        <v>0.28195413797408364</v>
      </c>
      <c r="M25" s="182">
        <f>$H21*$G25*((VLOOKUP((M$6+$A21),'Life table (CDC)'!A:D,4,FALSE))/(VLOOKUP(M$6,'Life table (CDC)'!A:D,4,FALSE)))</f>
        <v>0.29543872784206676</v>
      </c>
      <c r="N25" s="182">
        <f>$H20*$G25*((VLOOKUP((N$6+$A20),'Life table (CDC)'!A:D,4,FALSE))/(VLOOKUP(N$6,'Life table (CDC)'!A:D,4,FALSE)))</f>
        <v>0.31000142639270617</v>
      </c>
      <c r="O25" s="182">
        <f>$H19*$G25*((VLOOKUP((O$6+$A19),'Life table (CDC)'!A:D,4,FALSE))/(VLOOKUP(O$6,'Life table (CDC)'!A:D,4,FALSE)))</f>
        <v>0.32576109135942427</v>
      </c>
      <c r="P25" s="182">
        <f>$H18*$G25*((VLOOKUP((P$6+$A18),'Life table (CDC)'!A:D,4,FALSE))/(VLOOKUP(P$6,'Life table (CDC)'!A:D,4,FALSE)))</f>
        <v>0.34305121063392119</v>
      </c>
      <c r="Q25" s="182">
        <f>$H17*$G25*((VLOOKUP((Q$6+$A17),'Life table (CDC)'!A:D,4,FALSE))/(VLOOKUP(Q$6,'Life table (CDC)'!A:D,4,FALSE)))</f>
        <v>0.36196110379171154</v>
      </c>
      <c r="R25" s="182">
        <f>$H16*$G25*((VLOOKUP((R$6+$A16),'Life table (CDC)'!A:D,4,FALSE))/(VLOOKUP(R$6,'Life table (CDC)'!A:D,4,FALSE)))</f>
        <v>0.38284868558523616</v>
      </c>
      <c r="S25" s="182">
        <f>$H15*$G25*((VLOOKUP((S$6+$A15),'Life table (CDC)'!A:D,4,FALSE))/(VLOOKUP(S$6,'Life table (CDC)'!A:D,4,FALSE)))</f>
        <v>0.40598382786699649</v>
      </c>
      <c r="T25" s="182">
        <f>$H14*$G25*((VLOOKUP((T$6+$A14),'Life table (CDC)'!A:D,4,FALSE))/(VLOOKUP(T$6,'Life table (CDC)'!A:D,4,FALSE)))</f>
        <v>0.4318867021524545</v>
      </c>
      <c r="U25" s="182">
        <f>$H13*$G25*((VLOOKUP((U$6+$A13),'Life table (CDC)'!A:D,4,FALSE))/(VLOOKUP(U$6,'Life table (CDC)'!A:D,4,FALSE)))</f>
        <v>0.46104413005899614</v>
      </c>
      <c r="V25" s="182">
        <f>$H12*$G25*((VLOOKUP((V$6+$A12),'Life table (CDC)'!A:D,4,FALSE))/(VLOOKUP(V$6,'Life table (CDC)'!A:D,4,FALSE)))</f>
        <v>0.49397586447850039</v>
      </c>
      <c r="W25" s="182">
        <f>$H11*$G25*((VLOOKUP((W$6+$A11),'Life table (CDC)'!A:D,4,FALSE))/(VLOOKUP(W$6,'Life table (CDC)'!A:D,4,FALSE)))</f>
        <v>0.53152163255527107</v>
      </c>
      <c r="X25" s="182">
        <f>$H10*$G25*((VLOOKUP((X$6+$A10),'Life table (CDC)'!A:D,4,FALSE))/(VLOOKUP(X$6,'Life table (CDC)'!A:D,4,FALSE)))</f>
        <v>0.57458517998353498</v>
      </c>
      <c r="Y25" s="182">
        <f>$H9*$G25*((VLOOKUP((Y$6+$A9),'Life table (CDC)'!A:D,4,FALSE))/(VLOOKUP(Y$6,'Life table (CDC)'!A:D,4,FALSE)))</f>
        <v>0.62468235565829555</v>
      </c>
      <c r="Z25" s="182">
        <f>$H8*$G25*((VLOOKUP((Z$6+$A8),'Life table (CDC)'!A:D,4,FALSE))/(VLOOKUP(Z$6,'Life table (CDC)'!A:D,4,FALSE)))</f>
        <v>0.6834674585932391</v>
      </c>
      <c r="AA25" s="182">
        <f>$H7*$G25*((VLOOKUP((AA$6+$A7),'Life table (CDC)'!A:D,4,FALSE))/(VLOOKUP(AA$6,'Life table (CDC)'!A:D,4,FALSE)))</f>
        <v>0.753</v>
      </c>
      <c r="AB25" s="182"/>
      <c r="AC25" s="182"/>
      <c r="AD25" s="182"/>
      <c r="AE25" s="182"/>
      <c r="AF25" s="182"/>
      <c r="AG25" s="182"/>
      <c r="AH25" s="182"/>
      <c r="AI25" s="182"/>
      <c r="AJ25" s="182"/>
      <c r="AK25" s="182"/>
      <c r="AL25" s="182"/>
      <c r="AM25" s="182"/>
      <c r="AN25" s="182"/>
      <c r="AO25" s="182"/>
      <c r="AP25" s="182"/>
      <c r="AQ25" s="182"/>
    </row>
    <row r="26" spans="1:43" x14ac:dyDescent="0.25">
      <c r="A26" s="181">
        <v>19</v>
      </c>
      <c r="B26" s="188">
        <v>85</v>
      </c>
      <c r="C26" s="187">
        <f t="shared" si="0"/>
        <v>1271708.5011240009</v>
      </c>
      <c r="D26" s="186">
        <f t="shared" si="0"/>
        <v>2725089.6452657166</v>
      </c>
      <c r="E26" s="185">
        <f t="shared" si="0"/>
        <v>4148192.0155711463</v>
      </c>
      <c r="F26" s="184">
        <f>SUM(AB26:AB$41)</f>
        <v>4.6916001651597297</v>
      </c>
      <c r="G26" s="183">
        <f>'HRQL (Hanmer et al.)'!$D$17</f>
        <v>0.753</v>
      </c>
      <c r="H26" s="182">
        <f>'vQALY derivation'!E50</f>
        <v>0.57028602681192497</v>
      </c>
      <c r="I26" s="183">
        <f>$H26*$G26*((VLOOKUP((I$6+$A26),'Life table (CDC)'!A:D,4,FALSE))/(VLOOKUP(I$6,'Life table (CDC)'!A:D,4,FALSE)))</f>
        <v>0.222072740071112</v>
      </c>
      <c r="J26" s="182">
        <f>$H25*$G26*((VLOOKUP((J$6+$A25),'Life table (CDC)'!A:D,4,FALSE))/(VLOOKUP(J$6,'Life table (CDC)'!A:D,4,FALSE)))</f>
        <v>0.2318898094258805</v>
      </c>
      <c r="K26" s="182">
        <f>$H24*$G26*((VLOOKUP((K$6+$A24),'Life table (CDC)'!A:D,4,FALSE))/(VLOOKUP(K$6,'Life table (CDC)'!A:D,4,FALSE)))</f>
        <v>0.24238864332036728</v>
      </c>
      <c r="L26" s="182">
        <f>$H23*$G26*((VLOOKUP((L$6+$A23),'Life table (CDC)'!A:D,4,FALSE))/(VLOOKUP(L$6,'Life table (CDC)'!A:D,4,FALSE)))</f>
        <v>0.2536457866122952</v>
      </c>
      <c r="M26" s="182">
        <f>$H22*$G26*((VLOOKUP((M$6+$A22),'Life table (CDC)'!A:D,4,FALSE))/(VLOOKUP(M$6,'Life table (CDC)'!A:D,4,FALSE)))</f>
        <v>0.26577651620110204</v>
      </c>
      <c r="N26" s="182">
        <f>$H21*$G26*((VLOOKUP((N$6+$A21),'Life table (CDC)'!A:D,4,FALSE))/(VLOOKUP(N$6,'Life table (CDC)'!A:D,4,FALSE)))</f>
        <v>0.27887711176467617</v>
      </c>
      <c r="O26" s="182">
        <f>$H20*$G26*((VLOOKUP((O$6+$A20),'Life table (CDC)'!A:D,4,FALSE))/(VLOOKUP(O$6,'Life table (CDC)'!A:D,4,FALSE)))</f>
        <v>0.29305449765428093</v>
      </c>
      <c r="P26" s="182">
        <f>$H19*$G26*((VLOOKUP((P$6+$A19),'Life table (CDC)'!A:D,4,FALSE))/(VLOOKUP(P$6,'Life table (CDC)'!A:D,4,FALSE)))</f>
        <v>0.3086086793928845</v>
      </c>
      <c r="Q26" s="182">
        <f>$H18*$G26*((VLOOKUP((Q$6+$A18),'Life table (CDC)'!A:D,4,FALSE))/(VLOOKUP(Q$6,'Life table (CDC)'!A:D,4,FALSE)))</f>
        <v>0.32562000882122949</v>
      </c>
      <c r="R26" s="182">
        <f>$H17*$G26*((VLOOKUP((R$6+$A17),'Life table (CDC)'!A:D,4,FALSE))/(VLOOKUP(R$6,'Life table (CDC)'!A:D,4,FALSE)))</f>
        <v>0.34441046585269952</v>
      </c>
      <c r="S26" s="182">
        <f>$H16*$G26*((VLOOKUP((S$6+$A16),'Life table (CDC)'!A:D,4,FALSE))/(VLOOKUP(S$6,'Life table (CDC)'!A:D,4,FALSE)))</f>
        <v>0.36522282705657683</v>
      </c>
      <c r="T26" s="182">
        <f>$H15*$G26*((VLOOKUP((T$6+$A15),'Life table (CDC)'!A:D,4,FALSE))/(VLOOKUP(T$6,'Life table (CDC)'!A:D,4,FALSE)))</f>
        <v>0.38852503844053704</v>
      </c>
      <c r="U26" s="182">
        <f>$H14*$G26*((VLOOKUP((U$6+$A14),'Life table (CDC)'!A:D,4,FALSE))/(VLOOKUP(U$6,'Life table (CDC)'!A:D,4,FALSE)))</f>
        <v>0.41475504446238814</v>
      </c>
      <c r="V26" s="182">
        <f>$H13*$G26*((VLOOKUP((V$6+$A13),'Life table (CDC)'!A:D,4,FALSE))/(VLOOKUP(V$6,'Life table (CDC)'!A:D,4,FALSE)))</f>
        <v>0.44438041453626209</v>
      </c>
      <c r="W26" s="182">
        <f>$H12*$G26*((VLOOKUP((W$6+$A12),'Life table (CDC)'!A:D,4,FALSE))/(VLOOKUP(W$6,'Life table (CDC)'!A:D,4,FALSE)))</f>
        <v>0.47815656673683965</v>
      </c>
      <c r="X26" s="182">
        <f>$H11*$G26*((VLOOKUP((X$6+$A11),'Life table (CDC)'!A:D,4,FALSE))/(VLOOKUP(X$6,'Life table (CDC)'!A:D,4,FALSE)))</f>
        <v>0.51689651019091276</v>
      </c>
      <c r="Y26" s="182">
        <f>$H10*$G26*((VLOOKUP((Y$6+$A10),'Life table (CDC)'!A:D,4,FALSE))/(VLOOKUP(Y$6,'Life table (CDC)'!A:D,4,FALSE)))</f>
        <v>0.56196390172622313</v>
      </c>
      <c r="Z26" s="182">
        <f>$H9*$G26*((VLOOKUP((Z$6+$A9),'Life table (CDC)'!A:D,4,FALSE))/(VLOOKUP(Z$6,'Life table (CDC)'!A:D,4,FALSE)))</f>
        <v>0.61484694782072302</v>
      </c>
      <c r="AA26" s="182">
        <f>$H8*$G26*((VLOOKUP((AA$6+$A8),'Life table (CDC)'!A:D,4,FALSE))/(VLOOKUP(AA$6,'Life table (CDC)'!A:D,4,FALSE)))</f>
        <v>0.67739838362157301</v>
      </c>
      <c r="AB26" s="182">
        <f>$H7*$G26*((VLOOKUP((AB$6+$A7),'Life table (CDC)'!A:D,4,FALSE))/(VLOOKUP(AB$6,'Life table (CDC)'!A:D,4,FALSE)))</f>
        <v>0.753</v>
      </c>
      <c r="AC26" s="182"/>
      <c r="AD26" s="182"/>
      <c r="AE26" s="182"/>
      <c r="AF26" s="182"/>
      <c r="AG26" s="182"/>
      <c r="AH26" s="182"/>
      <c r="AI26" s="182"/>
      <c r="AJ26" s="182"/>
      <c r="AK26" s="182"/>
      <c r="AL26" s="182"/>
      <c r="AM26" s="182"/>
      <c r="AN26" s="182"/>
      <c r="AO26" s="182"/>
      <c r="AP26" s="182"/>
      <c r="AQ26" s="182"/>
    </row>
    <row r="27" spans="1:43" x14ac:dyDescent="0.25">
      <c r="A27" s="181">
        <v>20</v>
      </c>
      <c r="B27" s="188">
        <v>86</v>
      </c>
      <c r="C27" s="187">
        <f t="shared" ref="C27:E41" si="1">$F27*C$5</f>
        <v>1197376.1965183718</v>
      </c>
      <c r="D27" s="186">
        <f t="shared" si="1"/>
        <v>2565806.1353965113</v>
      </c>
      <c r="E27" s="185">
        <f t="shared" si="1"/>
        <v>3905727.1172146895</v>
      </c>
      <c r="F27" s="184">
        <f>SUM(AC27:AC$41)</f>
        <v>4.4173726576324617</v>
      </c>
      <c r="G27" s="183">
        <f>'HRQL (Hanmer et al.)'!$D$17</f>
        <v>0.753</v>
      </c>
      <c r="H27" s="182">
        <f>'vQALY derivation'!E51</f>
        <v>0.55367575418633497</v>
      </c>
      <c r="I27" s="183">
        <f>$H27*$G27*((VLOOKUP((I$6+$A27),'Life table (CDC)'!A:D,4,FALSE))/(VLOOKUP(I$6,'Life table (CDC)'!A:D,4,FALSE)))</f>
        <v>0.19800360950084223</v>
      </c>
      <c r="J27" s="182">
        <f>$H26*$G27*((VLOOKUP((J$6+$A26),'Life table (CDC)'!A:D,4,FALSE))/(VLOOKUP(J$6,'Life table (CDC)'!A:D,4,FALSE)))</f>
        <v>0.20675666566767212</v>
      </c>
      <c r="K27" s="182">
        <f>$H25*$G27*((VLOOKUP((K$6+$A25),'Life table (CDC)'!A:D,4,FALSE))/(VLOOKUP(K$6,'Life table (CDC)'!A:D,4,FALSE)))</f>
        <v>0.21611759401030659</v>
      </c>
      <c r="L27" s="182">
        <f>$H24*$G27*((VLOOKUP((L$6+$A24),'Life table (CDC)'!A:D,4,FALSE))/(VLOOKUP(L$6,'Life table (CDC)'!A:D,4,FALSE)))</f>
        <v>0.22615464314905351</v>
      </c>
      <c r="M27" s="182">
        <f>$H23*$G27*((VLOOKUP((M$6+$A23),'Life table (CDC)'!A:D,4,FALSE))/(VLOOKUP(M$6,'Life table (CDC)'!A:D,4,FALSE)))</f>
        <v>0.23697059581255145</v>
      </c>
      <c r="N27" s="182">
        <f>$H22*$G27*((VLOOKUP((N$6+$A22),'Life table (CDC)'!A:D,4,FALSE))/(VLOOKUP(N$6,'Life table (CDC)'!A:D,4,FALSE)))</f>
        <v>0.24865129650263951</v>
      </c>
      <c r="O27" s="182">
        <f>$H21*$G27*((VLOOKUP((O$6+$A21),'Life table (CDC)'!A:D,4,FALSE))/(VLOOKUP(O$6,'Life table (CDC)'!A:D,4,FALSE)))</f>
        <v>0.26129208068231474</v>
      </c>
      <c r="P27" s="182">
        <f>$H20*$G27*((VLOOKUP((P$6+$A20),'Life table (CDC)'!A:D,4,FALSE))/(VLOOKUP(P$6,'Life table (CDC)'!A:D,4,FALSE)))</f>
        <v>0.2751604380776862</v>
      </c>
      <c r="Q27" s="182">
        <f>$H19*$G27*((VLOOKUP((Q$6+$A19),'Life table (CDC)'!A:D,4,FALSE))/(VLOOKUP(Q$6,'Life table (CDC)'!A:D,4,FALSE)))</f>
        <v>0.29032801167605593</v>
      </c>
      <c r="R27" s="182">
        <f>$H18*$G27*((VLOOKUP((R$6+$A18),'Life table (CDC)'!A:D,4,FALSE))/(VLOOKUP(R$6,'Life table (CDC)'!A:D,4,FALSE)))</f>
        <v>0.30708188392174507</v>
      </c>
      <c r="S27" s="182">
        <f>$H17*$G27*((VLOOKUP((S$6+$A17),'Life table (CDC)'!A:D,4,FALSE))/(VLOOKUP(S$6,'Life table (CDC)'!A:D,4,FALSE)))</f>
        <v>0.32563851828976065</v>
      </c>
      <c r="T27" s="182">
        <f>$H16*$G27*((VLOOKUP((T$6+$A16),'Life table (CDC)'!A:D,4,FALSE))/(VLOOKUP(T$6,'Life table (CDC)'!A:D,4,FALSE)))</f>
        <v>0.34641514293039993</v>
      </c>
      <c r="U27" s="182">
        <f>$H15*$G27*((VLOOKUP((U$6+$A15),'Life table (CDC)'!A:D,4,FALSE))/(VLOOKUP(U$6,'Life table (CDC)'!A:D,4,FALSE)))</f>
        <v>0.36980223613189889</v>
      </c>
      <c r="V27" s="182">
        <f>$H14*$G27*((VLOOKUP((V$6+$A14),'Life table (CDC)'!A:D,4,FALSE))/(VLOOKUP(V$6,'Life table (CDC)'!A:D,4,FALSE)))</f>
        <v>0.39621669026772344</v>
      </c>
      <c r="W27" s="182">
        <f>$H13*$G27*((VLOOKUP((W$6+$A13),'Life table (CDC)'!A:D,4,FALSE))/(VLOOKUP(W$6,'Life table (CDC)'!A:D,4,FALSE)))</f>
        <v>0.42633204818433484</v>
      </c>
      <c r="X27" s="182">
        <f>$H12*$G27*((VLOOKUP((X$6+$A12),'Life table (CDC)'!A:D,4,FALSE))/(VLOOKUP(X$6,'Life table (CDC)'!A:D,4,FALSE)))</f>
        <v>0.46087320183204822</v>
      </c>
      <c r="Y27" s="182">
        <f>$H11*$G27*((VLOOKUP((Y$6+$A11),'Life table (CDC)'!A:D,4,FALSE))/(VLOOKUP(Y$6,'Life table (CDC)'!A:D,4,FALSE)))</f>
        <v>0.50105600946490625</v>
      </c>
      <c r="Z27" s="182">
        <f>$H10*$G27*((VLOOKUP((Z$6+$A10),'Life table (CDC)'!A:D,4,FALSE))/(VLOOKUP(Z$6,'Life table (CDC)'!A:D,4,FALSE)))</f>
        <v>0.54820737979859691</v>
      </c>
      <c r="AA27" s="182">
        <f>$H9*$G27*((VLOOKUP((AA$6+$A9),'Life table (CDC)'!A:D,4,FALSE))/(VLOOKUP(AA$6,'Life table (CDC)'!A:D,4,FALSE)))</f>
        <v>0.60397924114484958</v>
      </c>
      <c r="AB27" s="182">
        <f>$H8*$G27*((VLOOKUP((AB$6+$A8),'Life table (CDC)'!A:D,4,FALSE))/(VLOOKUP(AB$6,'Life table (CDC)'!A:D,4,FALSE)))</f>
        <v>0.67138685237274298</v>
      </c>
      <c r="AC27" s="182">
        <f>$H7*$G27*((VLOOKUP((AC$6+$A7),'Life table (CDC)'!A:D,4,FALSE))/(VLOOKUP(AC$6,'Life table (CDC)'!A:D,4,FALSE)))</f>
        <v>0.753</v>
      </c>
      <c r="AD27" s="182"/>
      <c r="AE27" s="182"/>
      <c r="AF27" s="182"/>
      <c r="AG27" s="182"/>
      <c r="AH27" s="182"/>
      <c r="AI27" s="182"/>
      <c r="AJ27" s="182"/>
      <c r="AK27" s="182"/>
      <c r="AL27" s="182"/>
      <c r="AM27" s="182"/>
      <c r="AN27" s="182"/>
      <c r="AO27" s="182"/>
      <c r="AP27" s="182"/>
      <c r="AQ27" s="182"/>
    </row>
    <row r="28" spans="1:43" x14ac:dyDescent="0.25">
      <c r="A28" s="181">
        <v>21</v>
      </c>
      <c r="B28" s="188">
        <v>87</v>
      </c>
      <c r="C28" s="187">
        <f t="shared" si="1"/>
        <v>1124010.8620830271</v>
      </c>
      <c r="D28" s="186">
        <f t="shared" si="1"/>
        <v>2408594.7044636295</v>
      </c>
      <c r="E28" s="185">
        <f t="shared" si="1"/>
        <v>3666416.3834613026</v>
      </c>
      <c r="F28" s="184">
        <f>SUM(AD28:AD$41)</f>
        <v>4.1467125064660264</v>
      </c>
      <c r="G28" s="183">
        <f>'HRQL (Hanmer et al.)'!$D$17</f>
        <v>0.753</v>
      </c>
      <c r="H28" s="182">
        <f>'vQALY derivation'!E52</f>
        <v>0.5375492759090631</v>
      </c>
      <c r="I28" s="183">
        <f>$H28*$G28*((VLOOKUP((I$6+$A28),'Life table (CDC)'!A:D,4,FALSE))/(VLOOKUP(I$6,'Life table (CDC)'!A:D,4,FALSE)))</f>
        <v>0.1749721041996635</v>
      </c>
      <c r="J28" s="182">
        <f>$H27*$G28*((VLOOKUP((J$6+$A27),'Life table (CDC)'!A:D,4,FALSE))/(VLOOKUP(J$6,'Life table (CDC)'!A:D,4,FALSE)))</f>
        <v>0.18270701701033906</v>
      </c>
      <c r="K28" s="182">
        <f>$H26*$G28*((VLOOKUP((K$6+$A26),'Life table (CDC)'!A:D,4,FALSE))/(VLOOKUP(K$6,'Life table (CDC)'!A:D,4,FALSE)))</f>
        <v>0.19097909514821787</v>
      </c>
      <c r="L28" s="182">
        <f>$H25*$G28*((VLOOKUP((L$6+$A25),'Life table (CDC)'!A:D,4,FALSE))/(VLOOKUP(L$6,'Life table (CDC)'!A:D,4,FALSE)))</f>
        <v>0.1998486486487287</v>
      </c>
      <c r="M28" s="182">
        <f>$H24*$G28*((VLOOKUP((M$6+$A24),'Life table (CDC)'!A:D,4,FALSE))/(VLOOKUP(M$6,'Life table (CDC)'!A:D,4,FALSE)))</f>
        <v>0.20940650469603547</v>
      </c>
      <c r="N28" s="182">
        <f>$H23*$G28*((VLOOKUP((N$6+$A23),'Life table (CDC)'!A:D,4,FALSE))/(VLOOKUP(N$6,'Life table (CDC)'!A:D,4,FALSE)))</f>
        <v>0.21972852247855715</v>
      </c>
      <c r="O28" s="182">
        <f>$H22*$G28*((VLOOKUP((O$6+$A22),'Life table (CDC)'!A:D,4,FALSE))/(VLOOKUP(O$6,'Life table (CDC)'!A:D,4,FALSE)))</f>
        <v>0.23089894817042908</v>
      </c>
      <c r="P28" s="182">
        <f>$H21*$G28*((VLOOKUP((P$6+$A21),'Life table (CDC)'!A:D,4,FALSE))/(VLOOKUP(P$6,'Life table (CDC)'!A:D,4,FALSE)))</f>
        <v>0.24315415746372623</v>
      </c>
      <c r="Q28" s="182">
        <f>$H20*$G28*((VLOOKUP((Q$6+$A20),'Life table (CDC)'!A:D,4,FALSE))/(VLOOKUP(Q$6,'Life table (CDC)'!A:D,4,FALSE)))</f>
        <v>0.25655745993280943</v>
      </c>
      <c r="R28" s="182">
        <f>$H19*$G28*((VLOOKUP((R$6+$A19),'Life table (CDC)'!A:D,4,FALSE))/(VLOOKUP(R$6,'Life table (CDC)'!A:D,4,FALSE)))</f>
        <v>0.27136254499015083</v>
      </c>
      <c r="S28" s="182">
        <f>$H18*$G28*((VLOOKUP((S$6+$A18),'Life table (CDC)'!A:D,4,FALSE))/(VLOOKUP(S$6,'Life table (CDC)'!A:D,4,FALSE)))</f>
        <v>0.28776069737949728</v>
      </c>
      <c r="T28" s="182">
        <f>$H17*$G28*((VLOOKUP((T$6+$A17),'Life table (CDC)'!A:D,4,FALSE))/(VLOOKUP(T$6,'Life table (CDC)'!A:D,4,FALSE)))</f>
        <v>0.30612061385124106</v>
      </c>
      <c r="U28" s="182">
        <f>$H16*$G28*((VLOOKUP((U$6+$A16),'Life table (CDC)'!A:D,4,FALSE))/(VLOOKUP(U$6,'Life table (CDC)'!A:D,4,FALSE)))</f>
        <v>0.32678735280057575</v>
      </c>
      <c r="V28" s="182">
        <f>$H15*$G28*((VLOOKUP((V$6+$A15),'Life table (CDC)'!A:D,4,FALSE))/(VLOOKUP(V$6,'Life table (CDC)'!A:D,4,FALSE)))</f>
        <v>0.35012931425815746</v>
      </c>
      <c r="W28" s="182">
        <f>$H14*$G28*((VLOOKUP((W$6+$A14),'Life table (CDC)'!A:D,4,FALSE))/(VLOOKUP(W$6,'Life table (CDC)'!A:D,4,FALSE)))</f>
        <v>0.37674169550049585</v>
      </c>
      <c r="X28" s="182">
        <f>$H13*$G28*((VLOOKUP((X$6+$A13),'Life table (CDC)'!A:D,4,FALSE))/(VLOOKUP(X$6,'Life table (CDC)'!A:D,4,FALSE)))</f>
        <v>0.40726507005139551</v>
      </c>
      <c r="Y28" s="182">
        <f>$H12*$G28*((VLOOKUP((Y$6+$A12),'Life table (CDC)'!A:D,4,FALSE))/(VLOOKUP(Y$6,'Life table (CDC)'!A:D,4,FALSE)))</f>
        <v>0.44277386921872364</v>
      </c>
      <c r="Z28" s="182">
        <f>$H11*$G28*((VLOOKUP((Z$6+$A11),'Life table (CDC)'!A:D,4,FALSE))/(VLOOKUP(Z$6,'Life table (CDC)'!A:D,4,FALSE)))</f>
        <v>0.4844406575362788</v>
      </c>
      <c r="AA28" s="182">
        <f>$H10*$G28*((VLOOKUP((AA$6+$A10),'Life table (CDC)'!A:D,4,FALSE))/(VLOOKUP(AA$6,'Life table (CDC)'!A:D,4,FALSE)))</f>
        <v>0.53372521330516842</v>
      </c>
      <c r="AB28" s="182">
        <f>$H9*$G28*((VLOOKUP((AB$6+$A9),'Life table (CDC)'!A:D,4,FALSE))/(VLOOKUP(AB$6,'Life table (CDC)'!A:D,4,FALSE)))</f>
        <v>0.59329206466384121</v>
      </c>
      <c r="AC28" s="182">
        <f>$H8*$G28*((VLOOKUP((AC$6+$A8),'Life table (CDC)'!A:D,4,FALSE))/(VLOOKUP(AC$6,'Life table (CDC)'!A:D,4,FALSE)))</f>
        <v>0.6654120841255986</v>
      </c>
      <c r="AD28" s="182">
        <f>$H7*$G28*((VLOOKUP((AD$6+$A7),'Life table (CDC)'!A:D,4,FALSE))/(VLOOKUP(AD$6,'Life table (CDC)'!A:D,4,FALSE)))</f>
        <v>0.753</v>
      </c>
      <c r="AE28" s="182"/>
      <c r="AF28" s="182"/>
      <c r="AG28" s="182"/>
      <c r="AH28" s="182"/>
      <c r="AI28" s="182"/>
      <c r="AJ28" s="182"/>
      <c r="AK28" s="182"/>
      <c r="AL28" s="182"/>
      <c r="AM28" s="182"/>
      <c r="AN28" s="182"/>
      <c r="AO28" s="182"/>
      <c r="AP28" s="182"/>
      <c r="AQ28" s="182"/>
    </row>
    <row r="29" spans="1:43" x14ac:dyDescent="0.25">
      <c r="A29" s="181">
        <v>22</v>
      </c>
      <c r="B29" s="188">
        <v>88</v>
      </c>
      <c r="C29" s="187">
        <f t="shared" si="1"/>
        <v>1053837.3322978485</v>
      </c>
      <c r="D29" s="186">
        <f t="shared" si="1"/>
        <v>2258222.8549239612</v>
      </c>
      <c r="E29" s="185">
        <f t="shared" si="1"/>
        <v>3437517.0124953636</v>
      </c>
      <c r="F29" s="184">
        <f>SUM(AE29:AE$41)</f>
        <v>3.8878275940517448</v>
      </c>
      <c r="G29" s="183">
        <f>'HRQL (Hanmer et al.)'!$D$17</f>
        <v>0.753</v>
      </c>
      <c r="H29" s="182">
        <f>'vQALY derivation'!E53</f>
        <v>0.52189250088258554</v>
      </c>
      <c r="I29" s="183">
        <f>$H29*$G29*((VLOOKUP((I$6+$A29),'Life table (CDC)'!A:D,4,FALSE))/(VLOOKUP(I$6,'Life table (CDC)'!A:D,4,FALSE)))</f>
        <v>0.15273440088073298</v>
      </c>
      <c r="J29" s="182">
        <f>$H28*$G29*((VLOOKUP((J$6+$A28),'Life table (CDC)'!A:D,4,FALSE))/(VLOOKUP(J$6,'Life table (CDC)'!A:D,4,FALSE)))</f>
        <v>0.15948626158108292</v>
      </c>
      <c r="K29" s="182">
        <f>$H27*$G29*((VLOOKUP((K$6+$A27),'Life table (CDC)'!A:D,4,FALSE))/(VLOOKUP(K$6,'Life table (CDC)'!A:D,4,FALSE)))</f>
        <v>0.16670701773650876</v>
      </c>
      <c r="L29" s="182">
        <f>$H26*$G29*((VLOOKUP((L$6+$A26),'Life table (CDC)'!A:D,4,FALSE))/(VLOOKUP(L$6,'Life table (CDC)'!A:D,4,FALSE)))</f>
        <v>0.17444931440817857</v>
      </c>
      <c r="M29" s="182">
        <f>$H25*$G29*((VLOOKUP((M$6+$A25),'Life table (CDC)'!A:D,4,FALSE))/(VLOOKUP(M$6,'Life table (CDC)'!A:D,4,FALSE)))</f>
        <v>0.18279243529460212</v>
      </c>
      <c r="N29" s="182">
        <f>$H24*$G29*((VLOOKUP((N$6+$A24),'Life table (CDC)'!A:D,4,FALSE))/(VLOOKUP(N$6,'Life table (CDC)'!A:D,4,FALSE)))</f>
        <v>0.1918025984237757</v>
      </c>
      <c r="O29" s="182">
        <f>$H23*$G29*((VLOOKUP((O$6+$A23),'Life table (CDC)'!A:D,4,FALSE))/(VLOOKUP(O$6,'Life table (CDC)'!A:D,4,FALSE)))</f>
        <v>0.20155334288349794</v>
      </c>
      <c r="P29" s="182">
        <f>$H22*$G29*((VLOOKUP((P$6+$A22),'Life table (CDC)'!A:D,4,FALSE))/(VLOOKUP(P$6,'Life table (CDC)'!A:D,4,FALSE)))</f>
        <v>0.21225100270556757</v>
      </c>
      <c r="Q29" s="182">
        <f>$H21*$G29*((VLOOKUP((Q$6+$A21),'Life table (CDC)'!A:D,4,FALSE))/(VLOOKUP(Q$6,'Life table (CDC)'!A:D,4,FALSE)))</f>
        <v>0.22395084127013462</v>
      </c>
      <c r="R29" s="182">
        <f>$H20*$G29*((VLOOKUP((R$6+$A20),'Life table (CDC)'!A:D,4,FALSE))/(VLOOKUP(R$6,'Life table (CDC)'!A:D,4,FALSE)))</f>
        <v>0.23687430587933306</v>
      </c>
      <c r="S29" s="182">
        <f>$H19*$G29*((VLOOKUP((S$6+$A19),'Life table (CDC)'!A:D,4,FALSE))/(VLOOKUP(S$6,'Life table (CDC)'!A:D,4,FALSE)))</f>
        <v>0.25118837035374675</v>
      </c>
      <c r="T29" s="182">
        <f>$H18*$G29*((VLOOKUP((T$6+$A18),'Life table (CDC)'!A:D,4,FALSE))/(VLOOKUP(T$6,'Life table (CDC)'!A:D,4,FALSE)))</f>
        <v>0.26721487272313105</v>
      </c>
      <c r="U29" s="182">
        <f>$H17*$G29*((VLOOKUP((U$6+$A17),'Life table (CDC)'!A:D,4,FALSE))/(VLOOKUP(U$6,'Life table (CDC)'!A:D,4,FALSE)))</f>
        <v>0.28525501692796496</v>
      </c>
      <c r="V29" s="182">
        <f>$H16*$G29*((VLOOKUP((V$6+$A16),'Life table (CDC)'!A:D,4,FALSE))/(VLOOKUP(V$6,'Life table (CDC)'!A:D,4,FALSE)))</f>
        <v>0.3056303819892246</v>
      </c>
      <c r="W29" s="182">
        <f>$H15*$G29*((VLOOKUP((W$6+$A15),'Life table (CDC)'!A:D,4,FALSE))/(VLOOKUP(W$6,'Life table (CDC)'!A:D,4,FALSE)))</f>
        <v>0.32886051986548859</v>
      </c>
      <c r="X29" s="182">
        <f>$H14*$G29*((VLOOKUP((X$6+$A14),'Life table (CDC)'!A:D,4,FALSE))/(VLOOKUP(X$6,'Life table (CDC)'!A:D,4,FALSE)))</f>
        <v>0.3555045917660587</v>
      </c>
      <c r="Y29" s="182">
        <f>$H13*$G29*((VLOOKUP((Y$6+$A13),'Life table (CDC)'!A:D,4,FALSE))/(VLOOKUP(Y$6,'Life table (CDC)'!A:D,4,FALSE)))</f>
        <v>0.38650047646221214</v>
      </c>
      <c r="Z29" s="182">
        <f>$H12*$G29*((VLOOKUP((Z$6+$A12),'Life table (CDC)'!A:D,4,FALSE))/(VLOOKUP(Z$6,'Life table (CDC)'!A:D,4,FALSE)))</f>
        <v>0.42287171391983625</v>
      </c>
      <c r="AA29" s="182">
        <f>$H11*$G29*((VLOOKUP((AA$6+$A11),'Life table (CDC)'!A:D,4,FALSE))/(VLOOKUP(AA$6,'Life table (CDC)'!A:D,4,FALSE)))</f>
        <v>0.46589255505600236</v>
      </c>
      <c r="AB29" s="182">
        <f>$H10*$G29*((VLOOKUP((AB$6+$A10),'Life table (CDC)'!A:D,4,FALSE))/(VLOOKUP(AB$6,'Life table (CDC)'!A:D,4,FALSE)))</f>
        <v>0.51788888553527002</v>
      </c>
      <c r="AC29" s="182">
        <f>$H9*$G29*((VLOOKUP((AC$6+$A9),'Life table (CDC)'!A:D,4,FALSE))/(VLOOKUP(AC$6,'Life table (CDC)'!A:D,4,FALSE)))</f>
        <v>0.58084296621220277</v>
      </c>
      <c r="AD29" s="182">
        <f>$H8*$G29*((VLOOKUP((AD$6+$A8),'Life table (CDC)'!A:D,4,FALSE))/(VLOOKUP(AD$6,'Life table (CDC)'!A:D,4,FALSE)))</f>
        <v>0.65729908426976047</v>
      </c>
      <c r="AE29" s="182">
        <f>$H7*$G29*((VLOOKUP((AE$6+$A7),'Life table (CDC)'!A:D,4,FALSE))/(VLOOKUP(AE$6,'Life table (CDC)'!A:D,4,FALSE)))</f>
        <v>0.753</v>
      </c>
      <c r="AF29" s="182"/>
      <c r="AG29" s="182"/>
      <c r="AH29" s="182"/>
      <c r="AI29" s="182"/>
      <c r="AJ29" s="182"/>
      <c r="AK29" s="182"/>
      <c r="AL29" s="182"/>
      <c r="AM29" s="182"/>
      <c r="AN29" s="182"/>
      <c r="AO29" s="182"/>
      <c r="AP29" s="182"/>
      <c r="AQ29" s="182"/>
    </row>
    <row r="30" spans="1:43" x14ac:dyDescent="0.25">
      <c r="A30" s="181">
        <v>23</v>
      </c>
      <c r="B30" s="188">
        <v>89</v>
      </c>
      <c r="C30" s="187">
        <f t="shared" si="1"/>
        <v>986797.35292065726</v>
      </c>
      <c r="D30" s="186">
        <f t="shared" si="1"/>
        <v>2114565.7562585515</v>
      </c>
      <c r="E30" s="185">
        <f t="shared" si="1"/>
        <v>3218838.9845269057</v>
      </c>
      <c r="F30" s="184">
        <f>SUM(AF30:AF$41)</f>
        <v>3.6405030082364083</v>
      </c>
      <c r="G30" s="183">
        <f>'HRQL (Hanmer et al.)'!$D$17</f>
        <v>0.753</v>
      </c>
      <c r="H30" s="182">
        <f>'vQALY derivation'!E54</f>
        <v>0.50669174842969467</v>
      </c>
      <c r="I30" s="183">
        <f>$H30*$G30*((VLOOKUP((I$6+$A30),'Life table (CDC)'!A:D,4,FALSE))/(VLOOKUP(I$6,'Life table (CDC)'!A:D,4,FALSE)))</f>
        <v>0.13151919208929017</v>
      </c>
      <c r="J30" s="182">
        <f>$H29*$G30*((VLOOKUP((J$6+$A29),'Life table (CDC)'!A:D,4,FALSE))/(VLOOKUP(J$6,'Life table (CDC)'!A:D,4,FALSE)))</f>
        <v>0.13733320163323615</v>
      </c>
      <c r="K30" s="182">
        <f>$H28*$G30*((VLOOKUP((K$6+$A28),'Life table (CDC)'!A:D,4,FALSE))/(VLOOKUP(K$6,'Life table (CDC)'!A:D,4,FALSE)))</f>
        <v>0.14355097582398282</v>
      </c>
      <c r="L30" s="182">
        <f>$H27*$G30*((VLOOKUP((L$6+$A27),'Life table (CDC)'!A:D,4,FALSE))/(VLOOKUP(L$6,'Life table (CDC)'!A:D,4,FALSE)))</f>
        <v>0.15021784718565304</v>
      </c>
      <c r="M30" s="182">
        <f>$H26*$G30*((VLOOKUP((M$6+$A26),'Life table (CDC)'!A:D,4,FALSE))/(VLOOKUP(M$6,'Life table (CDC)'!A:D,4,FALSE)))</f>
        <v>0.15740208670313116</v>
      </c>
      <c r="N30" s="182">
        <f>$H25*$G30*((VLOOKUP((N$6+$A25),'Life table (CDC)'!A:D,4,FALSE))/(VLOOKUP(N$6,'Life table (CDC)'!A:D,4,FALSE)))</f>
        <v>0.16516071454668402</v>
      </c>
      <c r="O30" s="182">
        <f>$H24*$G30*((VLOOKUP((O$6+$A24),'Life table (CDC)'!A:D,4,FALSE))/(VLOOKUP(O$6,'Life table (CDC)'!A:D,4,FALSE)))</f>
        <v>0.17355705503197649</v>
      </c>
      <c r="P30" s="182">
        <f>$H23*$G30*((VLOOKUP((P$6+$A23),'Life table (CDC)'!A:D,4,FALSE))/(VLOOKUP(P$6,'Life table (CDC)'!A:D,4,FALSE)))</f>
        <v>0.18276878185272932</v>
      </c>
      <c r="Q30" s="182">
        <f>$H22*$G30*((VLOOKUP((Q$6+$A22),'Life table (CDC)'!A:D,4,FALSE))/(VLOOKUP(Q$6,'Life table (CDC)'!A:D,4,FALSE)))</f>
        <v>0.19284348216067465</v>
      </c>
      <c r="R30" s="182">
        <f>$H21*$G30*((VLOOKUP((R$6+$A21),'Life table (CDC)'!A:D,4,FALSE))/(VLOOKUP(R$6,'Life table (CDC)'!A:D,4,FALSE)))</f>
        <v>0.20397184364698814</v>
      </c>
      <c r="S30" s="182">
        <f>$H20*$G30*((VLOOKUP((S$6+$A20),'Life table (CDC)'!A:D,4,FALSE))/(VLOOKUP(S$6,'Life table (CDC)'!A:D,4,FALSE)))</f>
        <v>0.2162976470307259</v>
      </c>
      <c r="T30" s="182">
        <f>$H19*$G30*((VLOOKUP((T$6+$A19),'Life table (CDC)'!A:D,4,FALSE))/(VLOOKUP(T$6,'Life table (CDC)'!A:D,4,FALSE)))</f>
        <v>0.23009802619536784</v>
      </c>
      <c r="U30" s="182">
        <f>$H18*$G30*((VLOOKUP((U$6+$A18),'Life table (CDC)'!A:D,4,FALSE))/(VLOOKUP(U$6,'Life table (CDC)'!A:D,4,FALSE)))</f>
        <v>0.2456323470642254</v>
      </c>
      <c r="V30" s="182">
        <f>$H17*$G30*((VLOOKUP((V$6+$A17),'Life table (CDC)'!A:D,4,FALSE))/(VLOOKUP(V$6,'Life table (CDC)'!A:D,4,FALSE)))</f>
        <v>0.26317752048899817</v>
      </c>
      <c r="W30" s="182">
        <f>$H16*$G30*((VLOOKUP((W$6+$A16),'Life table (CDC)'!A:D,4,FALSE))/(VLOOKUP(W$6,'Life table (CDC)'!A:D,4,FALSE)))</f>
        <v>0.28318093129881833</v>
      </c>
      <c r="X30" s="182">
        <f>$H15*$G30*((VLOOKUP((X$6+$A15),'Life table (CDC)'!A:D,4,FALSE))/(VLOOKUP(X$6,'Life table (CDC)'!A:D,4,FALSE)))</f>
        <v>0.30612407174475031</v>
      </c>
      <c r="Y30" s="182">
        <f>$H14*$G30*((VLOOKUP((Y$6+$A14),'Life table (CDC)'!A:D,4,FALSE))/(VLOOKUP(Y$6,'Life table (CDC)'!A:D,4,FALSE)))</f>
        <v>0.33281454677738032</v>
      </c>
      <c r="Z30" s="182">
        <f>$H13*$G30*((VLOOKUP((Z$6+$A13),'Life table (CDC)'!A:D,4,FALSE))/(VLOOKUP(Z$6,'Life table (CDC)'!A:D,4,FALSE)))</f>
        <v>0.36413372397734711</v>
      </c>
      <c r="AA30" s="182">
        <f>$H12*$G30*((VLOOKUP((AA$6+$A12),'Life table (CDC)'!A:D,4,FALSE))/(VLOOKUP(AA$6,'Life table (CDC)'!A:D,4,FALSE)))</f>
        <v>0.40117885746792559</v>
      </c>
      <c r="AB30" s="182">
        <f>$H11*$G30*((VLOOKUP((AB$6+$A11),'Life table (CDC)'!A:D,4,FALSE))/(VLOOKUP(AB$6,'Life table (CDC)'!A:D,4,FALSE)))</f>
        <v>0.44595276129579386</v>
      </c>
      <c r="AC30" s="182">
        <f>$H10*$G30*((VLOOKUP((AC$6+$A10),'Life table (CDC)'!A:D,4,FALSE))/(VLOOKUP(AC$6,'Life table (CDC)'!A:D,4,FALSE)))</f>
        <v>0.50016235508481599</v>
      </c>
      <c r="AD30" s="182">
        <f>$H9*$G30*((VLOOKUP((AD$6+$A9),'Life table (CDC)'!A:D,4,FALSE))/(VLOOKUP(AD$6,'Life table (CDC)'!A:D,4,FALSE)))</f>
        <v>0.56599851785645938</v>
      </c>
      <c r="AE30" s="182">
        <f>$H8*$G30*((VLOOKUP((AE$6+$A8),'Life table (CDC)'!A:D,4,FALSE))/(VLOOKUP(AE$6,'Life table (CDC)'!A:D,4,FALSE)))</f>
        <v>0.64840632543921128</v>
      </c>
      <c r="AF30" s="182">
        <f>$H7*$G30*((VLOOKUP((AF$6+$A7),'Life table (CDC)'!A:D,4,FALSE))/(VLOOKUP(AF$6,'Life table (CDC)'!A:D,4,FALSE)))</f>
        <v>0.753</v>
      </c>
      <c r="AG30" s="182"/>
      <c r="AH30" s="182"/>
      <c r="AI30" s="182"/>
      <c r="AJ30" s="182"/>
      <c r="AK30" s="182"/>
      <c r="AL30" s="182"/>
      <c r="AM30" s="182"/>
      <c r="AN30" s="182"/>
      <c r="AO30" s="182"/>
      <c r="AP30" s="182"/>
      <c r="AQ30" s="182"/>
    </row>
    <row r="31" spans="1:43" x14ac:dyDescent="0.25">
      <c r="A31" s="181">
        <v>24</v>
      </c>
      <c r="B31" s="188">
        <v>90</v>
      </c>
      <c r="C31" s="187">
        <f t="shared" si="1"/>
        <v>922810.40598518262</v>
      </c>
      <c r="D31" s="186">
        <f t="shared" si="1"/>
        <v>1977450.8699682485</v>
      </c>
      <c r="E31" s="185">
        <f t="shared" si="1"/>
        <v>3010119.6576183341</v>
      </c>
      <c r="F31" s="184">
        <f>SUM(AG31:AG$41)</f>
        <v>3.4044417013054518</v>
      </c>
      <c r="G31" s="183">
        <f>'HRQL (Hanmer et al.)'!$D$17</f>
        <v>0.753</v>
      </c>
      <c r="H31" s="182">
        <f>'vQALY derivation'!E55</f>
        <v>0.49193373633950943</v>
      </c>
      <c r="I31" s="183">
        <f>$H31*$G31*((VLOOKUP((I$6+$A31),'Life table (CDC)'!A:D,4,FALSE))/(VLOOKUP(I$6,'Life table (CDC)'!A:D,4,FALSE)))</f>
        <v>0.1115489986663674</v>
      </c>
      <c r="J31" s="182">
        <f>$H30*$G31*((VLOOKUP((J$6+$A30),'Life table (CDC)'!A:D,4,FALSE))/(VLOOKUP(J$6,'Life table (CDC)'!A:D,4,FALSE)))</f>
        <v>0.11648019488618272</v>
      </c>
      <c r="K31" s="182">
        <f>$H29*$G31*((VLOOKUP((K$6+$A29),'Life table (CDC)'!A:D,4,FALSE))/(VLOOKUP(K$6,'Life table (CDC)'!A:D,4,FALSE)))</f>
        <v>0.12175384714858785</v>
      </c>
      <c r="L31" s="182">
        <f>$H28*$G31*((VLOOKUP((L$6+$A28),'Life table (CDC)'!A:D,4,FALSE))/(VLOOKUP(L$6,'Life table (CDC)'!A:D,4,FALSE)))</f>
        <v>0.12740840457718652</v>
      </c>
      <c r="M31" s="182">
        <f>$H27*$G31*((VLOOKUP((M$6+$A27),'Life table (CDC)'!A:D,4,FALSE))/(VLOOKUP(M$6,'Life table (CDC)'!A:D,4,FALSE)))</f>
        <v>0.13350177172477326</v>
      </c>
      <c r="N31" s="182">
        <f>$H26*$G31*((VLOOKUP((N$6+$A26),'Life table (CDC)'!A:D,4,FALSE))/(VLOOKUP(N$6,'Life table (CDC)'!A:D,4,FALSE)))</f>
        <v>0.14008231068053068</v>
      </c>
      <c r="O31" s="182">
        <f>$H25*$G31*((VLOOKUP((O$6+$A25),'Life table (CDC)'!A:D,4,FALSE))/(VLOOKUP(O$6,'Life table (CDC)'!A:D,4,FALSE)))</f>
        <v>0.14720373044229737</v>
      </c>
      <c r="P31" s="182">
        <f>$H24*$G31*((VLOOKUP((P$6+$A24),'Life table (CDC)'!A:D,4,FALSE))/(VLOOKUP(P$6,'Life table (CDC)'!A:D,4,FALSE)))</f>
        <v>0.15501672629879162</v>
      </c>
      <c r="Q31" s="182">
        <f>$H23*$G31*((VLOOKUP((Q$6+$A23),'Life table (CDC)'!A:D,4,FALSE))/(VLOOKUP(Q$6,'Life table (CDC)'!A:D,4,FALSE)))</f>
        <v>0.16356165965309685</v>
      </c>
      <c r="R31" s="182">
        <f>$H22*$G31*((VLOOKUP((R$6+$A22),'Life table (CDC)'!A:D,4,FALSE))/(VLOOKUP(R$6,'Life table (CDC)'!A:D,4,FALSE)))</f>
        <v>0.17300026371441785</v>
      </c>
      <c r="S31" s="182">
        <f>$H21*$G31*((VLOOKUP((S$6+$A21),'Life table (CDC)'!A:D,4,FALSE))/(VLOOKUP(S$6,'Life table (CDC)'!A:D,4,FALSE)))</f>
        <v>0.18345448718836535</v>
      </c>
      <c r="T31" s="182">
        <f>$H20*$G31*((VLOOKUP((T$6+$A20),'Life table (CDC)'!A:D,4,FALSE))/(VLOOKUP(T$6,'Life table (CDC)'!A:D,4,FALSE)))</f>
        <v>0.1951593832767391</v>
      </c>
      <c r="U31" s="182">
        <f>$H19*$G31*((VLOOKUP((U$6+$A19),'Life table (CDC)'!A:D,4,FALSE))/(VLOOKUP(U$6,'Life table (CDC)'!A:D,4,FALSE)))</f>
        <v>0.20833493515137866</v>
      </c>
      <c r="V31" s="182">
        <f>$H18*$G31*((VLOOKUP((V$6+$A18),'Life table (CDC)'!A:D,4,FALSE))/(VLOOKUP(V$6,'Life table (CDC)'!A:D,4,FALSE)))</f>
        <v>0.22321600684799017</v>
      </c>
      <c r="W31" s="182">
        <f>$H17*$G31*((VLOOKUP((W$6+$A17),'Life table (CDC)'!A:D,4,FALSE))/(VLOOKUP(W$6,'Life table (CDC)'!A:D,4,FALSE)))</f>
        <v>0.24018205119711092</v>
      </c>
      <c r="X31" s="182">
        <f>$H16*$G31*((VLOOKUP((X$6+$A16),'Life table (CDC)'!A:D,4,FALSE))/(VLOOKUP(X$6,'Life table (CDC)'!A:D,4,FALSE)))</f>
        <v>0.25964144949745949</v>
      </c>
      <c r="Y31" s="182">
        <f>$H15*$G31*((VLOOKUP((Y$6+$A15),'Life table (CDC)'!A:D,4,FALSE))/(VLOOKUP(Y$6,'Life table (CDC)'!A:D,4,FALSE)))</f>
        <v>0.2822791780032598</v>
      </c>
      <c r="Z31" s="182">
        <f>$H14*$G31*((VLOOKUP((Z$6+$A14),'Life table (CDC)'!A:D,4,FALSE))/(VLOOKUP(Z$6,'Life table (CDC)'!A:D,4,FALSE)))</f>
        <v>0.30884277530196397</v>
      </c>
      <c r="AA31" s="182">
        <f>$H13*$G31*((VLOOKUP((AA$6+$A13),'Life table (CDC)'!A:D,4,FALSE))/(VLOOKUP(AA$6,'Life table (CDC)'!A:D,4,FALSE)))</f>
        <v>0.340262885786907</v>
      </c>
      <c r="AB31" s="182">
        <f>$H12*$G31*((VLOOKUP((AB$6+$A12),'Life table (CDC)'!A:D,4,FALSE))/(VLOOKUP(AB$6,'Life table (CDC)'!A:D,4,FALSE)))</f>
        <v>0.37823821135758201</v>
      </c>
      <c r="AC31" s="182">
        <f>$H11*$G31*((VLOOKUP((AC$6+$A11),'Life table (CDC)'!A:D,4,FALSE))/(VLOOKUP(AC$6,'Life table (CDC)'!A:D,4,FALSE)))</f>
        <v>0.42421648881818663</v>
      </c>
      <c r="AD31" s="182">
        <f>$H10*$G31*((VLOOKUP((AD$6+$A10),'Life table (CDC)'!A:D,4,FALSE))/(VLOOKUP(AD$6,'Life table (CDC)'!A:D,4,FALSE)))</f>
        <v>0.48005592880065612</v>
      </c>
      <c r="AE31" s="182">
        <f>$H9*$G31*((VLOOKUP((AE$6+$A9),'Life table (CDC)'!A:D,4,FALSE))/(VLOOKUP(AE$6,'Life table (CDC)'!A:D,4,FALSE)))</f>
        <v>0.54995073481425849</v>
      </c>
      <c r="AF31" s="182">
        <f>$H8*$G31*((VLOOKUP((AF$6+$A8),'Life table (CDC)'!A:D,4,FALSE))/(VLOOKUP(AF$6,'Life table (CDC)'!A:D,4,FALSE)))</f>
        <v>0.63866265190215243</v>
      </c>
      <c r="AG31" s="182">
        <f>$H7*$G31*((VLOOKUP((AG$6+$A7),'Life table (CDC)'!A:D,4,FALSE))/(VLOOKUP(AG$6,'Life table (CDC)'!A:D,4,FALSE)))</f>
        <v>0.753</v>
      </c>
      <c r="AH31" s="182"/>
      <c r="AI31" s="182"/>
      <c r="AJ31" s="182"/>
      <c r="AK31" s="182"/>
      <c r="AL31" s="182"/>
      <c r="AM31" s="182"/>
      <c r="AN31" s="182"/>
      <c r="AO31" s="182"/>
      <c r="AP31" s="182"/>
      <c r="AQ31" s="182"/>
    </row>
    <row r="32" spans="1:43" x14ac:dyDescent="0.25">
      <c r="A32" s="181">
        <v>25</v>
      </c>
      <c r="B32" s="188">
        <v>91</v>
      </c>
      <c r="C32" s="187">
        <f t="shared" si="1"/>
        <v>861686.43222892366</v>
      </c>
      <c r="D32" s="186">
        <f t="shared" si="1"/>
        <v>1846470.9262048365</v>
      </c>
      <c r="E32" s="185">
        <f t="shared" si="1"/>
        <v>2810739.0765562509</v>
      </c>
      <c r="F32" s="184">
        <f>SUM(AH32:AH$41)</f>
        <v>3.1789425046604483</v>
      </c>
      <c r="G32" s="183">
        <f>'HRQL (Hanmer et al.)'!$D$17</f>
        <v>0.753</v>
      </c>
      <c r="H32" s="182">
        <f>'vQALY derivation'!E56</f>
        <v>0.47760556926165965</v>
      </c>
      <c r="I32" s="183">
        <f>$H32*$G32*((VLOOKUP((I$6+$A32),'Life table (CDC)'!A:D,4,FALSE))/(VLOOKUP(I$6,'Life table (CDC)'!A:D,4,FALSE)))</f>
        <v>9.3039011045109907E-2</v>
      </c>
      <c r="J32" s="182">
        <f>$H31*$G32*((VLOOKUP((J$6+$A31),'Life table (CDC)'!A:D,4,FALSE))/(VLOOKUP(J$6,'Life table (CDC)'!A:D,4,FALSE)))</f>
        <v>9.7151944599387835E-2</v>
      </c>
      <c r="K32" s="182">
        <f>$H30*$G32*((VLOOKUP((K$6+$A30),'Life table (CDC)'!A:D,4,FALSE))/(VLOOKUP(K$6,'Life table (CDC)'!A:D,4,FALSE)))</f>
        <v>0.10155050843192816</v>
      </c>
      <c r="L32" s="182">
        <f>$H29*$G32*((VLOOKUP((L$6+$A29),'Life table (CDC)'!A:D,4,FALSE))/(VLOOKUP(L$6,'Life table (CDC)'!A:D,4,FALSE)))</f>
        <v>0.10626677157498068</v>
      </c>
      <c r="M32" s="182">
        <f>$H28*$G32*((VLOOKUP((M$6+$A28),'Life table (CDC)'!A:D,4,FALSE))/(VLOOKUP(M$6,'Life table (CDC)'!A:D,4,FALSE)))</f>
        <v>0.11134903013511209</v>
      </c>
      <c r="N32" s="182">
        <f>$H27*$G32*((VLOOKUP((N$6+$A27),'Life table (CDC)'!A:D,4,FALSE))/(VLOOKUP(N$6,'Life table (CDC)'!A:D,4,FALSE)))</f>
        <v>0.11683762119291856</v>
      </c>
      <c r="O32" s="182">
        <f>$H26*$G32*((VLOOKUP((O$6+$A26),'Life table (CDC)'!A:D,4,FALSE))/(VLOOKUP(O$6,'Life table (CDC)'!A:D,4,FALSE)))</f>
        <v>0.12277734149335404</v>
      </c>
      <c r="P32" s="182">
        <f>$H25*$G32*((VLOOKUP((P$6+$A25),'Life table (CDC)'!A:D,4,FALSE))/(VLOOKUP(P$6,'Life table (CDC)'!A:D,4,FALSE)))</f>
        <v>0.12929388056119362</v>
      </c>
      <c r="Q32" s="182">
        <f>$H24*$G32*((VLOOKUP((Q$6+$A24),'Life table (CDC)'!A:D,4,FALSE))/(VLOOKUP(Q$6,'Life table (CDC)'!A:D,4,FALSE)))</f>
        <v>0.13642090239227916</v>
      </c>
      <c r="R32" s="182">
        <f>$H23*$G32*((VLOOKUP((R$6+$A23),'Life table (CDC)'!A:D,4,FALSE))/(VLOOKUP(R$6,'Life table (CDC)'!A:D,4,FALSE)))</f>
        <v>0.14429330284419317</v>
      </c>
      <c r="S32" s="182">
        <f>$H22*$G32*((VLOOKUP((S$6+$A22),'Life table (CDC)'!A:D,4,FALSE))/(VLOOKUP(S$6,'Life table (CDC)'!A:D,4,FALSE)))</f>
        <v>0.15301279494980813</v>
      </c>
      <c r="T32" s="182">
        <f>$H21*$G32*((VLOOKUP((T$6+$A21),'Life table (CDC)'!A:D,4,FALSE))/(VLOOKUP(T$6,'Life table (CDC)'!A:D,4,FALSE)))</f>
        <v>0.16277542813762544</v>
      </c>
      <c r="U32" s="182">
        <f>$H20*$G32*((VLOOKUP((U$6+$A20),'Life table (CDC)'!A:D,4,FALSE))/(VLOOKUP(U$6,'Life table (CDC)'!A:D,4,FALSE)))</f>
        <v>0.1737646824657291</v>
      </c>
      <c r="V32" s="182">
        <f>$H19*$G32*((VLOOKUP((V$6+$A19),'Life table (CDC)'!A:D,4,FALSE))/(VLOOKUP(V$6,'Life table (CDC)'!A:D,4,FALSE)))</f>
        <v>0.18617644958597993</v>
      </c>
      <c r="W32" s="182">
        <f>$H18*$G32*((VLOOKUP((W$6+$A18),'Life table (CDC)'!A:D,4,FALSE))/(VLOOKUP(W$6,'Life table (CDC)'!A:D,4,FALSE)))</f>
        <v>0.20032721746791149</v>
      </c>
      <c r="X32" s="182">
        <f>$H17*$G32*((VLOOKUP((X$6+$A17),'Life table (CDC)'!A:D,4,FALSE))/(VLOOKUP(X$6,'Life table (CDC)'!A:D,4,FALSE)))</f>
        <v>0.21655760227676404</v>
      </c>
      <c r="Y32" s="182">
        <f>$H16*$G32*((VLOOKUP((Y$6+$A16),'Life table (CDC)'!A:D,4,FALSE))/(VLOOKUP(Y$6,'Life table (CDC)'!A:D,4,FALSE)))</f>
        <v>0.23543891809015635</v>
      </c>
      <c r="Z32" s="182">
        <f>$H15*$G32*((VLOOKUP((Z$6+$A15),'Life table (CDC)'!A:D,4,FALSE))/(VLOOKUP(Z$6,'Life table (CDC)'!A:D,4,FALSE)))</f>
        <v>0.25759465997954678</v>
      </c>
      <c r="AA32" s="182">
        <f>$H14*$G32*((VLOOKUP((AA$6+$A14),'Life table (CDC)'!A:D,4,FALSE))/(VLOOKUP(AA$6,'Life table (CDC)'!A:D,4,FALSE)))</f>
        <v>0.28380104498879716</v>
      </c>
      <c r="AB32" s="182">
        <f>$H13*$G32*((VLOOKUP((AB$6+$A13),'Life table (CDC)'!A:D,4,FALSE))/(VLOOKUP(AB$6,'Life table (CDC)'!A:D,4,FALSE)))</f>
        <v>0.3154748993259312</v>
      </c>
      <c r="AC32" s="182">
        <f>$H12*$G32*((VLOOKUP((AC$6+$A12),'Life table (CDC)'!A:D,4,FALSE))/(VLOOKUP(AC$6,'Life table (CDC)'!A:D,4,FALSE)))</f>
        <v>0.35382372823193275</v>
      </c>
      <c r="AD32" s="182">
        <f>$H11*$G32*((VLOOKUP((AD$6+$A11),'Life table (CDC)'!A:D,4,FALSE))/(VLOOKUP(AD$6,'Life table (CDC)'!A:D,4,FALSE)))</f>
        <v>0.40039739841628136</v>
      </c>
      <c r="AE32" s="182">
        <f>$H10*$G32*((VLOOKUP((AE$6+$A10),'Life table (CDC)'!A:D,4,FALSE))/(VLOOKUP(AE$6,'Life table (CDC)'!A:D,4,FALSE)))</f>
        <v>0.45869414429873484</v>
      </c>
      <c r="AF32" s="182">
        <f>$H9*$G32*((VLOOKUP((AF$6+$A9),'Life table (CDC)'!A:D,4,FALSE))/(VLOOKUP(AF$6,'Life table (CDC)'!A:D,4,FALSE)))</f>
        <v>0.53268556629669805</v>
      </c>
      <c r="AG32" s="182">
        <f>$H8*$G32*((VLOOKUP((AG$6+$A8),'Life table (CDC)'!A:D,4,FALSE))/(VLOOKUP(AG$6,'Life table (CDC)'!A:D,4,FALSE)))</f>
        <v>0.62805023939753868</v>
      </c>
      <c r="AH32" s="182">
        <f>$H7*$G32*((VLOOKUP((AH$6+$A7),'Life table (CDC)'!A:D,4,FALSE))/(VLOOKUP(AH$6,'Life table (CDC)'!A:D,4,FALSE)))</f>
        <v>0.753</v>
      </c>
      <c r="AI32" s="182"/>
      <c r="AJ32" s="182"/>
      <c r="AK32" s="182"/>
      <c r="AL32" s="182"/>
      <c r="AM32" s="182"/>
      <c r="AN32" s="182"/>
      <c r="AO32" s="182"/>
      <c r="AP32" s="182"/>
      <c r="AQ32" s="182"/>
    </row>
    <row r="33" spans="1:43" x14ac:dyDescent="0.25">
      <c r="A33" s="181">
        <v>26</v>
      </c>
      <c r="B33" s="188">
        <v>92</v>
      </c>
      <c r="C33" s="187">
        <f t="shared" si="1"/>
        <v>803022.22177735996</v>
      </c>
      <c r="D33" s="186">
        <f t="shared" si="1"/>
        <v>1720761.9038086284</v>
      </c>
      <c r="E33" s="185">
        <f t="shared" si="1"/>
        <v>2619382.0091309124</v>
      </c>
      <c r="F33" s="184">
        <f>SUM(AI33:AI$41)</f>
        <v>2.9625178922588957</v>
      </c>
      <c r="G33" s="183">
        <f>'HRQL (Hanmer et al.)'!$D$17</f>
        <v>0.753</v>
      </c>
      <c r="H33" s="182">
        <f>'vQALY derivation'!E57</f>
        <v>0.46369472743850448</v>
      </c>
      <c r="I33" s="183">
        <f>$H33*$G33*((VLOOKUP((I$6+$A33),'Life table (CDC)'!A:D,4,FALSE))/(VLOOKUP(I$6,'Life table (CDC)'!A:D,4,FALSE)))</f>
        <v>7.6187655127984727E-2</v>
      </c>
      <c r="J33" s="182">
        <f>$H32*$G33*((VLOOKUP((J$6+$A32),'Life table (CDC)'!A:D,4,FALSE))/(VLOOKUP(J$6,'Life table (CDC)'!A:D,4,FALSE)))</f>
        <v>7.9555648399599721E-2</v>
      </c>
      <c r="K33" s="182">
        <f>$H31*$G33*((VLOOKUP((K$6+$A31),'Life table (CDC)'!A:D,4,FALSE))/(VLOOKUP(K$6,'Life table (CDC)'!A:D,4,FALSE)))</f>
        <v>8.315753819365107E-2</v>
      </c>
      <c r="L33" s="182">
        <f>$H30*$G33*((VLOOKUP((L$6+$A30),'Life table (CDC)'!A:D,4,FALSE))/(VLOOKUP(L$6,'Life table (CDC)'!A:D,4,FALSE)))</f>
        <v>8.7019585154376966E-2</v>
      </c>
      <c r="M33" s="182">
        <f>$H29*$G33*((VLOOKUP((M$6+$A29),'Life table (CDC)'!A:D,4,FALSE))/(VLOOKUP(M$6,'Life table (CDC)'!A:D,4,FALSE)))</f>
        <v>9.1181337929917589E-2</v>
      </c>
      <c r="N33" s="182">
        <f>$H28*$G33*((VLOOKUP((N$6+$A28),'Life table (CDC)'!A:D,4,FALSE))/(VLOOKUP(N$6,'Life table (CDC)'!A:D,4,FALSE)))</f>
        <v>9.5675827692367391E-2</v>
      </c>
      <c r="O33" s="182">
        <f>$H27*$G33*((VLOOKUP((O$6+$A27),'Life table (CDC)'!A:D,4,FALSE))/(VLOOKUP(O$6,'Life table (CDC)'!A:D,4,FALSE)))</f>
        <v>0.10053973753752747</v>
      </c>
      <c r="P33" s="182">
        <f>$H26*$G33*((VLOOKUP((P$6+$A26),'Life table (CDC)'!A:D,4,FALSE))/(VLOOKUP(P$6,'Life table (CDC)'!A:D,4,FALSE)))</f>
        <v>0.10587599192750463</v>
      </c>
      <c r="Q33" s="182">
        <f>$H25*$G33*((VLOOKUP((Q$6+$A25),'Life table (CDC)'!A:D,4,FALSE))/(VLOOKUP(Q$6,'Life table (CDC)'!A:D,4,FALSE)))</f>
        <v>0.11171215758809074</v>
      </c>
      <c r="R33" s="182">
        <f>$H24*$G33*((VLOOKUP((R$6+$A24),'Life table (CDC)'!A:D,4,FALSE))/(VLOOKUP(R$6,'Life table (CDC)'!A:D,4,FALSE)))</f>
        <v>0.11815869785031487</v>
      </c>
      <c r="S33" s="182">
        <f>$H23*$G33*((VLOOKUP((S$6+$A23),'Life table (CDC)'!A:D,4,FALSE))/(VLOOKUP(S$6,'Life table (CDC)'!A:D,4,FALSE)))</f>
        <v>0.12529890334015706</v>
      </c>
      <c r="T33" s="182">
        <f>$H22*$G33*((VLOOKUP((T$6+$A22),'Life table (CDC)'!A:D,4,FALSE))/(VLOOKUP(T$6,'Life table (CDC)'!A:D,4,FALSE)))</f>
        <v>0.13329331473919712</v>
      </c>
      <c r="U33" s="182">
        <f>$H21*$G33*((VLOOKUP((U$6+$A21),'Life table (CDC)'!A:D,4,FALSE))/(VLOOKUP(U$6,'Life table (CDC)'!A:D,4,FALSE)))</f>
        <v>0.14229217994056231</v>
      </c>
      <c r="V33" s="182">
        <f>$H20*$G33*((VLOOKUP((V$6+$A20),'Life table (CDC)'!A:D,4,FALSE))/(VLOOKUP(V$6,'Life table (CDC)'!A:D,4,FALSE)))</f>
        <v>0.15245591042591802</v>
      </c>
      <c r="W33" s="182">
        <f>$H19*$G33*((VLOOKUP((W$6+$A19),'Life table (CDC)'!A:D,4,FALSE))/(VLOOKUP(W$6,'Life table (CDC)'!A:D,4,FALSE)))</f>
        <v>0.16404367142073395</v>
      </c>
      <c r="X33" s="182">
        <f>$H18*$G33*((VLOOKUP((X$6+$A18),'Life table (CDC)'!A:D,4,FALSE))/(VLOOKUP(X$6,'Life table (CDC)'!A:D,4,FALSE)))</f>
        <v>0.17733438621360503</v>
      </c>
      <c r="Y33" s="182">
        <f>$H17*$G33*((VLOOKUP((Y$6+$A17),'Life table (CDC)'!A:D,4,FALSE))/(VLOOKUP(Y$6,'Life table (CDC)'!A:D,4,FALSE)))</f>
        <v>0.19279589167668254</v>
      </c>
      <c r="Z33" s="182">
        <f>$H16*$G33*((VLOOKUP((Z$6+$A16),'Life table (CDC)'!A:D,4,FALSE))/(VLOOKUP(Z$6,'Life table (CDC)'!A:D,4,FALSE)))</f>
        <v>0.2109387545813097</v>
      </c>
      <c r="AA33" s="182">
        <f>$H15*$G33*((VLOOKUP((AA$6+$A15),'Life table (CDC)'!A:D,4,FALSE))/(VLOOKUP(AA$6,'Life table (CDC)'!A:D,4,FALSE)))</f>
        <v>0.2323986024538103</v>
      </c>
      <c r="AB33" s="182">
        <f>$H14*$G33*((VLOOKUP((AB$6+$A14),'Life table (CDC)'!A:D,4,FALSE))/(VLOOKUP(AB$6,'Life table (CDC)'!A:D,4,FALSE)))</f>
        <v>0.25833564395612779</v>
      </c>
      <c r="AC33" s="182">
        <f>$H13*$G33*((VLOOKUP((AC$6+$A13),'Life table (CDC)'!A:D,4,FALSE))/(VLOOKUP(AC$6,'Life table (CDC)'!A:D,4,FALSE)))</f>
        <v>0.28973867928972513</v>
      </c>
      <c r="AD33" s="182">
        <f>$H12*$G33*((VLOOKUP((AD$6+$A12),'Life table (CDC)'!A:D,4,FALSE))/(VLOOKUP(AD$6,'Life table (CDC)'!A:D,4,FALSE)))</f>
        <v>0.327876861136147</v>
      </c>
      <c r="AE33" s="182">
        <f>$H11*$G33*((VLOOKUP((AE$6+$A11),'Life table (CDC)'!A:D,4,FALSE))/(VLOOKUP(AE$6,'Life table (CDC)'!A:D,4,FALSE)))</f>
        <v>0.37561481880019271</v>
      </c>
      <c r="AF33" s="182">
        <f>$H10*$G33*((VLOOKUP((AF$6+$A10),'Life table (CDC)'!A:D,4,FALSE))/(VLOOKUP(AF$6,'Life table (CDC)'!A:D,4,FALSE)))</f>
        <v>0.43620481087219354</v>
      </c>
      <c r="AG33" s="182">
        <f>$H9*$G33*((VLOOKUP((AG$6+$A9),'Life table (CDC)'!A:D,4,FALSE))/(VLOOKUP(AG$6,'Life table (CDC)'!A:D,4,FALSE)))</f>
        <v>0.51429690088889746</v>
      </c>
      <c r="AH33" s="182">
        <f>$H8*$G33*((VLOOKUP((AH$6+$A8),'Life table (CDC)'!A:D,4,FALSE))/(VLOOKUP(AH$6,'Life table (CDC)'!A:D,4,FALSE)))</f>
        <v>0.6166155859455239</v>
      </c>
      <c r="AI33" s="182">
        <f>$H7*$G33*((VLOOKUP((AI$6+$A7),'Life table (CDC)'!A:D,4,FALSE))/(VLOOKUP(AI$6,'Life table (CDC)'!A:D,4,FALSE)))</f>
        <v>0.753</v>
      </c>
      <c r="AJ33" s="182"/>
      <c r="AK33" s="182"/>
      <c r="AL33" s="182"/>
      <c r="AM33" s="182"/>
      <c r="AN33" s="182"/>
      <c r="AO33" s="182"/>
      <c r="AP33" s="182"/>
      <c r="AQ33" s="182"/>
    </row>
    <row r="34" spans="1:43" x14ac:dyDescent="0.25">
      <c r="A34" s="181">
        <v>27</v>
      </c>
      <c r="B34" s="188">
        <v>93</v>
      </c>
      <c r="C34" s="187">
        <f t="shared" si="1"/>
        <v>746315.55629462865</v>
      </c>
      <c r="D34" s="186">
        <f t="shared" si="1"/>
        <v>1599247.6206313472</v>
      </c>
      <c r="E34" s="185">
        <f t="shared" si="1"/>
        <v>2434410.2669610507</v>
      </c>
      <c r="F34" s="184">
        <f>SUM(AJ34:AJ$41)</f>
        <v>2.7533150750179201</v>
      </c>
      <c r="G34" s="183">
        <f>'HRQL (Hanmer et al.)'!$D$17</f>
        <v>0.753</v>
      </c>
      <c r="H34" s="182">
        <f>'vQALY derivation'!E58</f>
        <v>0.45018905576553836</v>
      </c>
      <c r="I34" s="183">
        <f>$H34*$G34*((VLOOKUP((I$6+$A34),'Life table (CDC)'!A:D,4,FALSE))/(VLOOKUP(I$6,'Life table (CDC)'!A:D,4,FALSE)))</f>
        <v>6.1140110226373862E-2</v>
      </c>
      <c r="J34" s="182">
        <f>$H33*$G34*((VLOOKUP((J$6+$A33),'Life table (CDC)'!A:D,4,FALSE))/(VLOOKUP(J$6,'Life table (CDC)'!A:D,4,FALSE)))</f>
        <v>6.3842903474470414E-2</v>
      </c>
      <c r="K34" s="182">
        <f>$H32*$G34*((VLOOKUP((K$6+$A32),'Life table (CDC)'!A:D,4,FALSE))/(VLOOKUP(K$6,'Life table (CDC)'!A:D,4,FALSE)))</f>
        <v>6.6733397198967009E-2</v>
      </c>
      <c r="L34" s="182">
        <f>$H31*$G34*((VLOOKUP((L$6+$A31),'Life table (CDC)'!A:D,4,FALSE))/(VLOOKUP(L$6,'Life table (CDC)'!A:D,4,FALSE)))</f>
        <v>6.9832665400377775E-2</v>
      </c>
      <c r="M34" s="182">
        <f>$H30*$G34*((VLOOKUP((M$6+$A30),'Life table (CDC)'!A:D,4,FALSE))/(VLOOKUP(M$6,'Life table (CDC)'!A:D,4,FALSE)))</f>
        <v>7.3172445618105042E-2</v>
      </c>
      <c r="N34" s="182">
        <f>$H29*$G34*((VLOOKUP((N$6+$A29),'Life table (CDC)'!A:D,4,FALSE))/(VLOOKUP(N$6,'Life table (CDC)'!A:D,4,FALSE)))</f>
        <v>7.6779245158343876E-2</v>
      </c>
      <c r="O34" s="182">
        <f>$H28*$G34*((VLOOKUP((O$6+$A28),'Life table (CDC)'!A:D,4,FALSE))/(VLOOKUP(O$6,'Life table (CDC)'!A:D,4,FALSE)))</f>
        <v>8.0682501972911491E-2</v>
      </c>
      <c r="P34" s="182">
        <f>$H27*$G34*((VLOOKUP((P$6+$A27),'Life table (CDC)'!A:D,4,FALSE))/(VLOOKUP(P$6,'Life table (CDC)'!A:D,4,FALSE)))</f>
        <v>8.4964812290128935E-2</v>
      </c>
      <c r="Q34" s="182">
        <f>$H26*$G34*((VLOOKUP((Q$6+$A26),'Life table (CDC)'!A:D,4,FALSE))/(VLOOKUP(Q$6,'Life table (CDC)'!A:D,4,FALSE)))</f>
        <v>8.9648298232676948E-2</v>
      </c>
      <c r="R34" s="182">
        <f>$H25*$G34*((VLOOKUP((R$6+$A25),'Life table (CDC)'!A:D,4,FALSE))/(VLOOKUP(R$6,'Life table (CDC)'!A:D,4,FALSE)))</f>
        <v>9.482160592339188E-2</v>
      </c>
      <c r="S34" s="182">
        <f>$H24*$G34*((VLOOKUP((S$6+$A24),'Life table (CDC)'!A:D,4,FALSE))/(VLOOKUP(S$6,'Life table (CDC)'!A:D,4,FALSE)))</f>
        <v>0.10055157556157752</v>
      </c>
      <c r="T34" s="182">
        <f>$H23*$G34*((VLOOKUP((T$6+$A23),'Life table (CDC)'!A:D,4,FALSE))/(VLOOKUP(T$6,'Life table (CDC)'!A:D,4,FALSE)))</f>
        <v>0.10696704002640726</v>
      </c>
      <c r="U34" s="182">
        <f>$H22*$G34*((VLOOKUP((U$6+$A22),'Life table (CDC)'!A:D,4,FALSE))/(VLOOKUP(U$6,'Life table (CDC)'!A:D,4,FALSE)))</f>
        <v>0.11418857229957544</v>
      </c>
      <c r="V34" s="182">
        <f>$H21*$G34*((VLOOKUP((V$6+$A21),'Life table (CDC)'!A:D,4,FALSE))/(VLOOKUP(V$6,'Life table (CDC)'!A:D,4,FALSE)))</f>
        <v>0.12234490157814318</v>
      </c>
      <c r="W34" s="182">
        <f>$H20*$G34*((VLOOKUP((W$6+$A20),'Life table (CDC)'!A:D,4,FALSE))/(VLOOKUP(W$6,'Life table (CDC)'!A:D,4,FALSE)))</f>
        <v>0.13164400631249651</v>
      </c>
      <c r="X34" s="182">
        <f>$H19*$G34*((VLOOKUP((X$6+$A19),'Life table (CDC)'!A:D,4,FALSE))/(VLOOKUP(X$6,'Life table (CDC)'!A:D,4,FALSE)))</f>
        <v>0.14230972067341746</v>
      </c>
      <c r="Y34" s="182">
        <f>$H18*$G34*((VLOOKUP((Y$6+$A18),'Life table (CDC)'!A:D,4,FALSE))/(VLOOKUP(Y$6,'Life table (CDC)'!A:D,4,FALSE)))</f>
        <v>0.15471748078481912</v>
      </c>
      <c r="Z34" s="182">
        <f>$H17*$G34*((VLOOKUP((Z$6+$A17),'Life table (CDC)'!A:D,4,FALSE))/(VLOOKUP(Z$6,'Life table (CDC)'!A:D,4,FALSE)))</f>
        <v>0.16927701324381786</v>
      </c>
      <c r="AA34" s="182">
        <f>$H16*$G34*((VLOOKUP((AA$6+$A16),'Life table (CDC)'!A:D,4,FALSE))/(VLOOKUP(AA$6,'Life table (CDC)'!A:D,4,FALSE)))</f>
        <v>0.18649840511054253</v>
      </c>
      <c r="AB34" s="182">
        <f>$H15*$G34*((VLOOKUP((AB$6+$A15),'Life table (CDC)'!A:D,4,FALSE))/(VLOOKUP(AB$6,'Life table (CDC)'!A:D,4,FALSE)))</f>
        <v>0.207312716480722</v>
      </c>
      <c r="AC34" s="182">
        <f>$H14*$G34*((VLOOKUP((AC$6+$A14),'Life table (CDC)'!A:D,4,FALSE))/(VLOOKUP(AC$6,'Life table (CDC)'!A:D,4,FALSE)))</f>
        <v>0.2325134532472434</v>
      </c>
      <c r="AD34" s="182">
        <f>$H13*$G34*((VLOOKUP((AD$6+$A13),'Life table (CDC)'!A:D,4,FALSE))/(VLOOKUP(AD$6,'Life table (CDC)'!A:D,4,FALSE)))</f>
        <v>0.2631191023908831</v>
      </c>
      <c r="AE34" s="182">
        <f>$H12*$G34*((VLOOKUP((AE$6+$A12),'Life table (CDC)'!A:D,4,FALSE))/(VLOOKUP(AE$6,'Life table (CDC)'!A:D,4,FALSE)))</f>
        <v>0.30142851076759064</v>
      </c>
      <c r="AF34" s="182">
        <f>$H11*$G34*((VLOOKUP((AF$6+$A11),'Life table (CDC)'!A:D,4,FALSE))/(VLOOKUP(AF$6,'Life table (CDC)'!A:D,4,FALSE)))</f>
        <v>0.35005159527746604</v>
      </c>
      <c r="AG34" s="182">
        <f>$H10*$G34*((VLOOKUP((AG$6+$A10),'Life table (CDC)'!A:D,4,FALSE))/(VLOOKUP(AG$6,'Life table (CDC)'!A:D,4,FALSE)))</f>
        <v>0.41272000242831741</v>
      </c>
      <c r="AH34" s="182">
        <f>$H9*$G34*((VLOOKUP((AH$6+$A9),'Life table (CDC)'!A:D,4,FALSE))/(VLOOKUP(AH$6,'Life table (CDC)'!A:D,4,FALSE)))</f>
        <v>0.49483009850714971</v>
      </c>
      <c r="AI34" s="182">
        <f>$H8*$G34*((VLOOKUP((AI$6+$A8),'Life table (CDC)'!A:D,4,FALSE))/(VLOOKUP(AI$6,'Life table (CDC)'!A:D,4,FALSE)))</f>
        <v>0.60427772613714381</v>
      </c>
      <c r="AJ34" s="182">
        <f>$H7*$G34*((VLOOKUP((AJ$6+$A7),'Life table (CDC)'!A:D,4,FALSE))/(VLOOKUP(AJ$6,'Life table (CDC)'!A:D,4,FALSE)))</f>
        <v>0.753</v>
      </c>
      <c r="AK34" s="182"/>
      <c r="AL34" s="182"/>
      <c r="AM34" s="182"/>
      <c r="AN34" s="182"/>
      <c r="AO34" s="182"/>
      <c r="AP34" s="182"/>
      <c r="AQ34" s="182"/>
    </row>
    <row r="35" spans="1:43" x14ac:dyDescent="0.25">
      <c r="A35" s="181">
        <v>28</v>
      </c>
      <c r="B35" s="188">
        <v>94</v>
      </c>
      <c r="C35" s="187">
        <f t="shared" si="1"/>
        <v>690665.0454799498</v>
      </c>
      <c r="D35" s="186">
        <f t="shared" si="1"/>
        <v>1479996.5260284641</v>
      </c>
      <c r="E35" s="185">
        <f t="shared" si="1"/>
        <v>2252883.6007322175</v>
      </c>
      <c r="F35" s="184">
        <f>SUM(AK35:AK$41)</f>
        <v>2.5480086345100474</v>
      </c>
      <c r="G35" s="183">
        <f>'HRQL (Hanmer et al.)'!$D$17</f>
        <v>0.753</v>
      </c>
      <c r="H35" s="182">
        <f>'vQALY derivation'!E59</f>
        <v>0.4370767531704256</v>
      </c>
      <c r="I35" s="183">
        <f>$H35*$G35*((VLOOKUP((I$6+$A35),'Life table (CDC)'!A:D,4,FALSE))/(VLOOKUP(I$6,'Life table (CDC)'!A:D,4,FALSE)))</f>
        <v>4.7998065044857957E-2</v>
      </c>
      <c r="J35" s="182">
        <f>$H34*$G35*((VLOOKUP((J$6+$A34),'Life table (CDC)'!A:D,4,FALSE))/(VLOOKUP(J$6,'Life table (CDC)'!A:D,4,FALSE)))</f>
        <v>5.0119893835231639E-2</v>
      </c>
      <c r="K35" s="182">
        <f>$H33*$G35*((VLOOKUP((K$6+$A33),'Life table (CDC)'!A:D,4,FALSE))/(VLOOKUP(K$6,'Life table (CDC)'!A:D,4,FALSE)))</f>
        <v>5.2389076950644056E-2</v>
      </c>
      <c r="L35" s="182">
        <f>$H32*$G35*((VLOOKUP((L$6+$A32),'Life table (CDC)'!A:D,4,FALSE))/(VLOOKUP(L$6,'Life table (CDC)'!A:D,4,FALSE)))</f>
        <v>5.4822158542613526E-2</v>
      </c>
      <c r="M35" s="182">
        <f>$H31*$G35*((VLOOKUP((M$6+$A31),'Life table (CDC)'!A:D,4,FALSE))/(VLOOKUP(M$6,'Life table (CDC)'!A:D,4,FALSE)))</f>
        <v>5.7444054177614411E-2</v>
      </c>
      <c r="N35" s="182">
        <f>$H30*$G35*((VLOOKUP((N$6+$A30),'Life table (CDC)'!A:D,4,FALSE))/(VLOOKUP(N$6,'Life table (CDC)'!A:D,4,FALSE)))</f>
        <v>6.0275573425701549E-2</v>
      </c>
      <c r="O35" s="182">
        <f>$H29*$G35*((VLOOKUP((O$6+$A29),'Life table (CDC)'!A:D,4,FALSE))/(VLOOKUP(O$6,'Life table (CDC)'!A:D,4,FALSE)))</f>
        <v>6.3339826561306559E-2</v>
      </c>
      <c r="P35" s="182">
        <f>$H28*$G35*((VLOOKUP((P$6+$A28),'Life table (CDC)'!A:D,4,FALSE))/(VLOOKUP(P$6,'Life table (CDC)'!A:D,4,FALSE)))</f>
        <v>6.6701655782533675E-2</v>
      </c>
      <c r="Q35" s="182">
        <f>$H27*$G35*((VLOOKUP((Q$6+$A27),'Life table (CDC)'!A:D,4,FALSE))/(VLOOKUP(Q$6,'Life table (CDC)'!A:D,4,FALSE)))</f>
        <v>7.0378428069576851E-2</v>
      </c>
      <c r="R35" s="182">
        <f>$H26*$G35*((VLOOKUP((R$6+$A26),'Life table (CDC)'!A:D,4,FALSE))/(VLOOKUP(R$6,'Life table (CDC)'!A:D,4,FALSE)))</f>
        <v>7.4439735092358225E-2</v>
      </c>
      <c r="S35" s="182">
        <f>$H25*$G35*((VLOOKUP((S$6+$A25),'Life table (CDC)'!A:D,4,FALSE))/(VLOOKUP(S$6,'Life table (CDC)'!A:D,4,FALSE)))</f>
        <v>7.8938049772858371E-2</v>
      </c>
      <c r="T35" s="182">
        <f>$H24*$G35*((VLOOKUP((T$6+$A24),'Life table (CDC)'!A:D,4,FALSE))/(VLOOKUP(T$6,'Life table (CDC)'!A:D,4,FALSE)))</f>
        <v>8.3974512408201196E-2</v>
      </c>
      <c r="U35" s="182">
        <f>$H23*$G35*((VLOOKUP((U$6+$A23),'Life table (CDC)'!A:D,4,FALSE))/(VLOOKUP(U$6,'Life table (CDC)'!A:D,4,FALSE)))</f>
        <v>8.9643778860088411E-2</v>
      </c>
      <c r="V35" s="182">
        <f>$H22*$G35*((VLOOKUP((V$6+$A22),'Life table (CDC)'!A:D,4,FALSE))/(VLOOKUP(V$6,'Life table (CDC)'!A:D,4,FALSE)))</f>
        <v>9.6046908029965114E-2</v>
      </c>
      <c r="W35" s="182">
        <f>$H21*$G35*((VLOOKUP((W$6+$A21),'Life table (CDC)'!A:D,4,FALSE))/(VLOOKUP(W$6,'Life table (CDC)'!A:D,4,FALSE)))</f>
        <v>0.10334717347348243</v>
      </c>
      <c r="X35" s="182">
        <f>$H20*$G35*((VLOOKUP((X$6+$A20),'Life table (CDC)'!A:D,4,FALSE))/(VLOOKUP(X$6,'Life table (CDC)'!A:D,4,FALSE)))</f>
        <v>0.11172029628516698</v>
      </c>
      <c r="Y35" s="182">
        <f>$H19*$G35*((VLOOKUP((Y$6+$A19),'Life table (CDC)'!A:D,4,FALSE))/(VLOOKUP(Y$6,'Life table (CDC)'!A:D,4,FALSE)))</f>
        <v>0.12146101272619093</v>
      </c>
      <c r="Z35" s="182">
        <f>$H18*$G35*((VLOOKUP((Z$6+$A18),'Life table (CDC)'!A:D,4,FALSE))/(VLOOKUP(Z$6,'Life table (CDC)'!A:D,4,FALSE)))</f>
        <v>0.13289097880577916</v>
      </c>
      <c r="AA35" s="182">
        <f>$H17*$G35*((VLOOKUP((AA$6+$A17),'Life table (CDC)'!A:D,4,FALSE))/(VLOOKUP(AA$6,'Life table (CDC)'!A:D,4,FALSE)))</f>
        <v>0.14641063854995595</v>
      </c>
      <c r="AB35" s="182">
        <f>$H16*$G35*((VLOOKUP((AB$6+$A16),'Life table (CDC)'!A:D,4,FALSE))/(VLOOKUP(AB$6,'Life table (CDC)'!A:D,4,FALSE)))</f>
        <v>0.16275092101445901</v>
      </c>
      <c r="AC35" s="182">
        <f>$H15*$G35*((VLOOKUP((AC$6+$A15),'Life table (CDC)'!A:D,4,FALSE))/(VLOOKUP(AC$6,'Life table (CDC)'!A:D,4,FALSE)))</f>
        <v>0.18253476827968784</v>
      </c>
      <c r="AD35" s="182">
        <f>$H14*$G35*((VLOOKUP((AD$6+$A14),'Life table (CDC)'!A:D,4,FALSE))/(VLOOKUP(AD$6,'Life table (CDC)'!A:D,4,FALSE)))</f>
        <v>0.20656174390824725</v>
      </c>
      <c r="AE35" s="182">
        <f>$H13*$G35*((VLOOKUP((AE$6+$A13),'Life table (CDC)'!A:D,4,FALSE))/(VLOOKUP(AE$6,'Life table (CDC)'!A:D,4,FALSE)))</f>
        <v>0.23663655843323064</v>
      </c>
      <c r="AF35" s="182">
        <f>$H12*$G35*((VLOOKUP((AF$6+$A12),'Life table (CDC)'!A:D,4,FALSE))/(VLOOKUP(AF$6,'Life table (CDC)'!A:D,4,FALSE)))</f>
        <v>0.27480812803533933</v>
      </c>
      <c r="AG35" s="182">
        <f>$H11*$G35*((VLOOKUP((AG$6+$A11),'Life table (CDC)'!A:D,4,FALSE))/(VLOOKUP(AG$6,'Life table (CDC)'!A:D,4,FALSE)))</f>
        <v>0.32400598311847695</v>
      </c>
      <c r="AH35" s="182">
        <f>$H10*$G35*((VLOOKUP((AH$6+$A10),'Life table (CDC)'!A:D,4,FALSE))/(VLOOKUP(AH$6,'Life table (CDC)'!A:D,4,FALSE)))</f>
        <v>0.38846654293492383</v>
      </c>
      <c r="AI35" s="182">
        <f>$H9*$G35*((VLOOKUP((AI$6+$A9),'Life table (CDC)'!A:D,4,FALSE))/(VLOOKUP(AI$6,'Life table (CDC)'!A:D,4,FALSE)))</f>
        <v>0.47438844151409509</v>
      </c>
      <c r="AJ35" s="182">
        <f>$H8*$G35*((VLOOKUP((AJ$6+$A8),'Life table (CDC)'!A:D,4,FALSE))/(VLOOKUP(AJ$6,'Life table (CDC)'!A:D,4,FALSE)))</f>
        <v>0.59114291493683502</v>
      </c>
      <c r="AK35" s="182">
        <f>$H7*$G35*((VLOOKUP((AK$6+$A7),'Life table (CDC)'!A:D,4,FALSE))/(VLOOKUP(AK$6,'Life table (CDC)'!A:D,4,FALSE)))</f>
        <v>0.753</v>
      </c>
      <c r="AL35" s="182"/>
      <c r="AM35" s="182"/>
      <c r="AN35" s="182"/>
      <c r="AO35" s="182"/>
      <c r="AP35" s="182"/>
      <c r="AQ35" s="182"/>
    </row>
    <row r="36" spans="1:43" x14ac:dyDescent="0.25">
      <c r="A36" s="181">
        <v>29</v>
      </c>
      <c r="B36" s="188">
        <v>95</v>
      </c>
      <c r="C36" s="187">
        <f t="shared" si="1"/>
        <v>634723.70432914014</v>
      </c>
      <c r="D36" s="186">
        <f t="shared" si="1"/>
        <v>1360122.2235624432</v>
      </c>
      <c r="E36" s="185">
        <f t="shared" si="1"/>
        <v>2070408.2736450525</v>
      </c>
      <c r="F36" s="184">
        <f>SUM(AL36:AL$41)</f>
        <v>2.3416292597158828</v>
      </c>
      <c r="G36" s="183">
        <f>'HRQL (Hanmer et al.)'!$D$17</f>
        <v>0.753</v>
      </c>
      <c r="H36" s="182">
        <f>'vQALY derivation'!E60</f>
        <v>0.42434636230138412</v>
      </c>
      <c r="I36" s="183">
        <f>$H36*$G36*((VLOOKUP((I$6+$A36),'Life table (CDC)'!A:D,4,FALSE))/(VLOOKUP(I$6,'Life table (CDC)'!A:D,4,FALSE)))</f>
        <v>3.6793587557813749E-2</v>
      </c>
      <c r="J36" s="182">
        <f>$H35*$G36*((VLOOKUP((J$6+$A35),'Life table (CDC)'!A:D,4,FALSE))/(VLOOKUP(J$6,'Life table (CDC)'!A:D,4,FALSE)))</f>
        <v>3.842010507072479E-2</v>
      </c>
      <c r="K36" s="182">
        <f>$H34*$G36*((VLOOKUP((K$6+$A34),'Life table (CDC)'!A:D,4,FALSE))/(VLOOKUP(K$6,'Life table (CDC)'!A:D,4,FALSE)))</f>
        <v>4.0159579100846825E-2</v>
      </c>
      <c r="L36" s="182">
        <f>$H33*$G36*((VLOOKUP((L$6+$A33),'Life table (CDC)'!A:D,4,FALSE))/(VLOOKUP(L$6,'Life table (CDC)'!A:D,4,FALSE)))</f>
        <v>4.20246917987393E-2</v>
      </c>
      <c r="M36" s="182">
        <f>$H32*$G36*((VLOOKUP((M$6+$A32),'Life table (CDC)'!A:D,4,FALSE))/(VLOOKUP(M$6,'Life table (CDC)'!A:D,4,FALSE)))</f>
        <v>4.403454254009101E-2</v>
      </c>
      <c r="N36" s="182">
        <f>$H31*$G36*((VLOOKUP((N$6+$A31),'Life table (CDC)'!A:D,4,FALSE))/(VLOOKUP(N$6,'Life table (CDC)'!A:D,4,FALSE)))</f>
        <v>4.6205083191651931E-2</v>
      </c>
      <c r="O36" s="182">
        <f>$H30*$G36*((VLOOKUP((O$6+$A30),'Life table (CDC)'!A:D,4,FALSE))/(VLOOKUP(O$6,'Life table (CDC)'!A:D,4,FALSE)))</f>
        <v>4.8554029257265575E-2</v>
      </c>
      <c r="P36" s="182">
        <f>$H29*$G36*((VLOOKUP((P$6+$A29),'Life table (CDC)'!A:D,4,FALSE))/(VLOOKUP(P$6,'Life table (CDC)'!A:D,4,FALSE)))</f>
        <v>5.1131086430091927E-2</v>
      </c>
      <c r="Q36" s="182">
        <f>$H28*$G36*((VLOOKUP((Q$6+$A28),'Life table (CDC)'!A:D,4,FALSE))/(VLOOKUP(Q$6,'Life table (CDC)'!A:D,4,FALSE)))</f>
        <v>5.3949567611511123E-2</v>
      </c>
      <c r="R36" s="182">
        <f>$H27*$G36*((VLOOKUP((R$6+$A27),'Life table (CDC)'!A:D,4,FALSE))/(VLOOKUP(R$6,'Life table (CDC)'!A:D,4,FALSE)))</f>
        <v>5.7062819268681383E-2</v>
      </c>
      <c r="S36" s="182">
        <f>$H26*$G36*((VLOOKUP((S$6+$A26),'Life table (CDC)'!A:D,4,FALSE))/(VLOOKUP(S$6,'Life table (CDC)'!A:D,4,FALSE)))</f>
        <v>6.0511065253283057E-2</v>
      </c>
      <c r="T36" s="182">
        <f>$H25*$G36*((VLOOKUP((T$6+$A25),'Life table (CDC)'!A:D,4,FALSE))/(VLOOKUP(T$6,'Life table (CDC)'!A:D,4,FALSE)))</f>
        <v>6.4371836073564184E-2</v>
      </c>
      <c r="U36" s="182">
        <f>$H24*$G36*((VLOOKUP((U$6+$A24),'Life table (CDC)'!A:D,4,FALSE))/(VLOOKUP(U$6,'Life table (CDC)'!A:D,4,FALSE)))</f>
        <v>6.8717691503176651E-2</v>
      </c>
      <c r="V36" s="182">
        <f>$H23*$G36*((VLOOKUP((V$6+$A23),'Life table (CDC)'!A:D,4,FALSE))/(VLOOKUP(V$6,'Life table (CDC)'!A:D,4,FALSE)))</f>
        <v>7.3626099655373409E-2</v>
      </c>
      <c r="W36" s="182">
        <f>$H22*$G36*((VLOOKUP((W$6+$A22),'Life table (CDC)'!A:D,4,FALSE))/(VLOOKUP(W$6,'Life table (CDC)'!A:D,4,FALSE)))</f>
        <v>7.9222220156070777E-2</v>
      </c>
      <c r="X36" s="182">
        <f>$H21*$G36*((VLOOKUP((X$6+$A21),'Life table (CDC)'!A:D,4,FALSE))/(VLOOKUP(X$6,'Life table (CDC)'!A:D,4,FALSE)))</f>
        <v>8.5640754466071001E-2</v>
      </c>
      <c r="Y36" s="182">
        <f>$H20*$G36*((VLOOKUP((Y$6+$A20),'Life table (CDC)'!A:D,4,FALSE))/(VLOOKUP(Y$6,'Life table (CDC)'!A:D,4,FALSE)))</f>
        <v>9.3107636785466602E-2</v>
      </c>
      <c r="Z36" s="182">
        <f>$H19*$G36*((VLOOKUP((Z$6+$A19),'Life table (CDC)'!A:D,4,FALSE))/(VLOOKUP(Z$6,'Life table (CDC)'!A:D,4,FALSE)))</f>
        <v>0.10186943702343737</v>
      </c>
      <c r="AA36" s="182">
        <f>$H18*$G36*((VLOOKUP((AA$6+$A18),'Life table (CDC)'!A:D,4,FALSE))/(VLOOKUP(AA$6,'Life table (CDC)'!A:D,4,FALSE)))</f>
        <v>0.11223312114454356</v>
      </c>
      <c r="AB36" s="182">
        <f>$H17*$G36*((VLOOKUP((AB$6+$A17),'Life table (CDC)'!A:D,4,FALSE))/(VLOOKUP(AB$6,'Life table (CDC)'!A:D,4,FALSE)))</f>
        <v>0.12475899303157105</v>
      </c>
      <c r="AC36" s="182">
        <f>$H16*$G36*((VLOOKUP((AC$6+$A16),'Life table (CDC)'!A:D,4,FALSE))/(VLOOKUP(AC$6,'Life table (CDC)'!A:D,4,FALSE)))</f>
        <v>0.13992457764218638</v>
      </c>
      <c r="AD36" s="182">
        <f>$H15*$G36*((VLOOKUP((AD$6+$A15),'Life table (CDC)'!A:D,4,FALSE))/(VLOOKUP(AD$6,'Life table (CDC)'!A:D,4,FALSE)))</f>
        <v>0.15834279159961684</v>
      </c>
      <c r="AE36" s="182">
        <f>$H14*$G36*((VLOOKUP((AE$6+$A14),'Life table (CDC)'!A:D,4,FALSE))/(VLOOKUP(AE$6,'Life table (CDC)'!A:D,4,FALSE)))</f>
        <v>0.1813970609847643</v>
      </c>
      <c r="AF36" s="182">
        <f>$H13*$G36*((VLOOKUP((AF$6+$A13),'Life table (CDC)'!A:D,4,FALSE))/(VLOOKUP(AF$6,'Life table (CDC)'!A:D,4,FALSE)))</f>
        <v>0.21065801113060414</v>
      </c>
      <c r="AG36" s="182">
        <f>$H12*$G36*((VLOOKUP((AG$6+$A12),'Life table (CDC)'!A:D,4,FALSE))/(VLOOKUP(AG$6,'Life table (CDC)'!A:D,4,FALSE)))</f>
        <v>0.24837131450994487</v>
      </c>
      <c r="AH36" s="182">
        <f>$H11*$G36*((VLOOKUP((AH$6+$A11),'Life table (CDC)'!A:D,4,FALSE))/(VLOOKUP(AH$6,'Life table (CDC)'!A:D,4,FALSE)))</f>
        <v>0.29778445750676275</v>
      </c>
      <c r="AI36" s="182">
        <f>$H10*$G36*((VLOOKUP((AI$6+$A10),'Life table (CDC)'!A:D,4,FALSE))/(VLOOKUP(AI$6,'Life table (CDC)'!A:D,4,FALSE)))</f>
        <v>0.36364908966540865</v>
      </c>
      <c r="AJ36" s="182">
        <f>$H9*$G36*((VLOOKUP((AJ$6+$A9),'Life table (CDC)'!A:D,4,FALSE))/(VLOOKUP(AJ$6,'Life table (CDC)'!A:D,4,FALSE)))</f>
        <v>0.45314886297150414</v>
      </c>
      <c r="AK36" s="182">
        <f>$H8*$G36*((VLOOKUP((AK$6+$A8),'Life table (CDC)'!A:D,4,FALSE))/(VLOOKUP(AK$6,'Life table (CDC)'!A:D,4,FALSE)))</f>
        <v>0.57722267356279311</v>
      </c>
      <c r="AL36" s="182">
        <f>$H7*$G36*((VLOOKUP((AL$6+$A7),'Life table (CDC)'!A:D,4,FALSE))/(VLOOKUP(AL$6,'Life table (CDC)'!A:D,4,FALSE)))</f>
        <v>0.753</v>
      </c>
      <c r="AM36" s="182"/>
      <c r="AN36" s="182"/>
      <c r="AO36" s="182"/>
      <c r="AP36" s="182"/>
      <c r="AQ36" s="182"/>
    </row>
    <row r="37" spans="1:43" x14ac:dyDescent="0.25">
      <c r="A37" s="181">
        <v>30</v>
      </c>
      <c r="B37" s="188">
        <v>96</v>
      </c>
      <c r="C37" s="187">
        <f t="shared" si="1"/>
        <v>576339.46430271934</v>
      </c>
      <c r="D37" s="186">
        <f t="shared" si="1"/>
        <v>1235013.1377915414</v>
      </c>
      <c r="E37" s="185">
        <f t="shared" si="1"/>
        <v>1879964.4430826798</v>
      </c>
      <c r="F37" s="184">
        <f>SUM(AM37:AM$41)</f>
        <v>2.1262375171045997</v>
      </c>
      <c r="G37" s="183">
        <f>'HRQL (Hanmer et al.)'!$D$17</f>
        <v>0.753</v>
      </c>
      <c r="H37" s="182">
        <f>'vQALY derivation'!E61</f>
        <v>0.41198675951590691</v>
      </c>
      <c r="I37" s="183">
        <f>$H37*$G37*((VLOOKUP((I$6+$A37),'Life table (CDC)'!A:D,4,FALSE))/(VLOOKUP(I$6,'Life table (CDC)'!A:D,4,FALSE)))</f>
        <v>2.7490517542864745E-2</v>
      </c>
      <c r="J37" s="182">
        <f>$H36*$G37*((VLOOKUP((J$6+$A36),'Life table (CDC)'!A:D,4,FALSE))/(VLOOKUP(J$6,'Life table (CDC)'!A:D,4,FALSE)))</f>
        <v>2.8705778439949019E-2</v>
      </c>
      <c r="K37" s="182">
        <f>$H35*$G37*((VLOOKUP((K$6+$A35),'Life table (CDC)'!A:D,4,FALSE))/(VLOOKUP(K$6,'Life table (CDC)'!A:D,4,FALSE)))</f>
        <v>3.0005435377867606E-2</v>
      </c>
      <c r="L37" s="182">
        <f>$H34*$G37*((VLOOKUP((L$6+$A34),'Life table (CDC)'!A:D,4,FALSE))/(VLOOKUP(L$6,'Life table (CDC)'!A:D,4,FALSE)))</f>
        <v>3.1398963890417998E-2</v>
      </c>
      <c r="M37" s="182">
        <f>$H33*$G37*((VLOOKUP((M$6+$A33),'Life table (CDC)'!A:D,4,FALSE))/(VLOOKUP(M$6,'Life table (CDC)'!A:D,4,FALSE)))</f>
        <v>3.2900634174046942E-2</v>
      </c>
      <c r="N37" s="182">
        <f>$H32*$G37*((VLOOKUP((N$6+$A32),'Life table (CDC)'!A:D,4,FALSE))/(VLOOKUP(N$6,'Life table (CDC)'!A:D,4,FALSE)))</f>
        <v>3.4522364747763851E-2</v>
      </c>
      <c r="O37" s="182">
        <f>$H31*$G37*((VLOOKUP((O$6+$A31),'Life table (CDC)'!A:D,4,FALSE))/(VLOOKUP(O$6,'Life table (CDC)'!A:D,4,FALSE)))</f>
        <v>3.6277391841072731E-2</v>
      </c>
      <c r="P37" s="182">
        <f>$H30*$G37*((VLOOKUP((P$6+$A30),'Life table (CDC)'!A:D,4,FALSE))/(VLOOKUP(P$6,'Life table (CDC)'!A:D,4,FALSE)))</f>
        <v>3.82028533174028E-2</v>
      </c>
      <c r="Q37" s="182">
        <f>$H29*$G37*((VLOOKUP((Q$6+$A29),'Life table (CDC)'!A:D,4,FALSE))/(VLOOKUP(Q$6,'Life table (CDC)'!A:D,4,FALSE)))</f>
        <v>4.0308695979260449E-2</v>
      </c>
      <c r="R37" s="182">
        <f>$H28*$G37*((VLOOKUP((R$6+$A28),'Life table (CDC)'!A:D,4,FALSE))/(VLOOKUP(R$6,'Life table (CDC)'!A:D,4,FALSE)))</f>
        <v>4.263477791302981E-2</v>
      </c>
      <c r="S37" s="182">
        <f>$H27*$G37*((VLOOKUP((S$6+$A27),'Life table (CDC)'!A:D,4,FALSE))/(VLOOKUP(S$6,'Life table (CDC)'!A:D,4,FALSE)))</f>
        <v>4.5211152575675997E-2</v>
      </c>
      <c r="T37" s="182">
        <f>$H26*$G37*((VLOOKUP((T$6+$A26),'Life table (CDC)'!A:D,4,FALSE))/(VLOOKUP(T$6,'Life table (CDC)'!A:D,4,FALSE)))</f>
        <v>4.8095747283847613E-2</v>
      </c>
      <c r="U37" s="182">
        <f>$H25*$G37*((VLOOKUP((U$6+$A25),'Life table (CDC)'!A:D,4,FALSE))/(VLOOKUP(U$6,'Life table (CDC)'!A:D,4,FALSE)))</f>
        <v>5.1342775444360431E-2</v>
      </c>
      <c r="V37" s="182">
        <f>$H24*$G37*((VLOOKUP((V$6+$A24),'Life table (CDC)'!A:D,4,FALSE))/(VLOOKUP(V$6,'Life table (CDC)'!A:D,4,FALSE)))</f>
        <v>5.501011775512267E-2</v>
      </c>
      <c r="W37" s="182">
        <f>$H23*$G37*((VLOOKUP((W$6+$A23),'Life table (CDC)'!A:D,4,FALSE))/(VLOOKUP(W$6,'Life table (CDC)'!A:D,4,FALSE)))</f>
        <v>5.919128787218933E-2</v>
      </c>
      <c r="X37" s="182">
        <f>$H22*$G37*((VLOOKUP((X$6+$A22),'Life table (CDC)'!A:D,4,FALSE))/(VLOOKUP(X$6,'Life table (CDC)'!A:D,4,FALSE)))</f>
        <v>6.3986928682460559E-2</v>
      </c>
      <c r="Y37" s="182">
        <f>$H21*$G37*((VLOOKUP((Y$6+$A21),'Life table (CDC)'!A:D,4,FALSE))/(VLOOKUP(Y$6,'Life table (CDC)'!A:D,4,FALSE)))</f>
        <v>6.9565848081644274E-2</v>
      </c>
      <c r="Z37" s="182">
        <f>$H20*$G37*((VLOOKUP((Z$6+$A20),'Life table (CDC)'!A:D,4,FALSE))/(VLOOKUP(Z$6,'Life table (CDC)'!A:D,4,FALSE)))</f>
        <v>7.6112272041268719E-2</v>
      </c>
      <c r="AA37" s="182">
        <f>$H19*$G37*((VLOOKUP((AA$6+$A19),'Life table (CDC)'!A:D,4,FALSE))/(VLOOKUP(AA$6,'Life table (CDC)'!A:D,4,FALSE)))</f>
        <v>8.3855551755221913E-2</v>
      </c>
      <c r="AB37" s="182">
        <f>$H18*$G37*((VLOOKUP((AB$6+$A18),'Life table (CDC)'!A:D,4,FALSE))/(VLOOKUP(AB$6,'Life table (CDC)'!A:D,4,FALSE)))</f>
        <v>9.3214321141570508E-2</v>
      </c>
      <c r="AC37" s="182">
        <f>$H17*$G37*((VLOOKUP((AC$6+$A17),'Life table (CDC)'!A:D,4,FALSE))/(VLOOKUP(AC$6,'Life table (CDC)'!A:D,4,FALSE)))</f>
        <v>0.10454536542016472</v>
      </c>
      <c r="AD37" s="182">
        <f>$H16*$G37*((VLOOKUP((AD$6+$A16),'Life table (CDC)'!A:D,4,FALSE))/(VLOOKUP(AD$6,'Life table (CDC)'!A:D,4,FALSE)))</f>
        <v>0.11830662838777796</v>
      </c>
      <c r="AE37" s="182">
        <f>$H15*$G37*((VLOOKUP((AE$6+$A15),'Life table (CDC)'!A:D,4,FALSE))/(VLOOKUP(AE$6,'Life table (CDC)'!A:D,4,FALSE)))</f>
        <v>0.1355317439320145</v>
      </c>
      <c r="AF37" s="182">
        <f>$H14*$G37*((VLOOKUP((AF$6+$A14),'Life table (CDC)'!A:D,4,FALSE))/(VLOOKUP(AF$6,'Life table (CDC)'!A:D,4,FALSE)))</f>
        <v>0.15739421282122382</v>
      </c>
      <c r="AG37" s="182">
        <f>$H13*$G37*((VLOOKUP((AG$6+$A13),'Life table (CDC)'!A:D,4,FALSE))/(VLOOKUP(AG$6,'Life table (CDC)'!A:D,4,FALSE)))</f>
        <v>0.18557190075448357</v>
      </c>
      <c r="AH37" s="182">
        <f>$H12*$G37*((VLOOKUP((AH$6+$A12),'Life table (CDC)'!A:D,4,FALSE))/(VLOOKUP(AH$6,'Life table (CDC)'!A:D,4,FALSE)))</f>
        <v>0.22249118382976577</v>
      </c>
      <c r="AI37" s="182">
        <f>$H11*$G37*((VLOOKUP((AI$6+$A11),'Life table (CDC)'!A:D,4,FALSE))/(VLOOKUP(AI$6,'Life table (CDC)'!A:D,4,FALSE)))</f>
        <v>0.27170228136045677</v>
      </c>
      <c r="AJ37" s="182">
        <f>$H10*$G37*((VLOOKUP((AJ$6+$A10),'Life table (CDC)'!A:D,4,FALSE))/(VLOOKUP(AJ$6,'Life table (CDC)'!A:D,4,FALSE)))</f>
        <v>0.33857249575005982</v>
      </c>
      <c r="AK37" s="182">
        <f>$H9*$G37*((VLOOKUP((AK$6+$A9),'Life table (CDC)'!A:D,4,FALSE))/(VLOOKUP(AK$6,'Life table (CDC)'!A:D,4,FALSE)))</f>
        <v>0.43127487931921921</v>
      </c>
      <c r="AL37" s="182">
        <f>$H8*$G37*((VLOOKUP((AL$6+$A8),'Life table (CDC)'!A:D,4,FALSE))/(VLOOKUP(AL$6,'Life table (CDC)'!A:D,4,FALSE)))</f>
        <v>0.56260780977801328</v>
      </c>
      <c r="AM37" s="182">
        <f>$H7*$G37*((VLOOKUP((AM$6+$A7),'Life table (CDC)'!A:D,4,FALSE))/(VLOOKUP(AM$6,'Life table (CDC)'!A:D,4,FALSE)))</f>
        <v>0.753</v>
      </c>
      <c r="AN37" s="182"/>
      <c r="AO37" s="182"/>
      <c r="AP37" s="182"/>
      <c r="AQ37" s="182"/>
    </row>
    <row r="38" spans="1:43" x14ac:dyDescent="0.25">
      <c r="A38" s="181">
        <v>31</v>
      </c>
      <c r="B38" s="188">
        <v>97</v>
      </c>
      <c r="C38" s="187">
        <f t="shared" si="1"/>
        <v>512174.58872404718</v>
      </c>
      <c r="D38" s="186">
        <f t="shared" si="1"/>
        <v>1097516.975837244</v>
      </c>
      <c r="E38" s="185">
        <f t="shared" si="1"/>
        <v>1670664.7298855826</v>
      </c>
      <c r="F38" s="184">
        <f>SUM(AN38:AN$41)</f>
        <v>1.8895197939815094</v>
      </c>
      <c r="G38" s="183">
        <f>'HRQL (Hanmer et al.)'!$D$17</f>
        <v>0.753</v>
      </c>
      <c r="H38" s="182">
        <f>'vQALY derivation'!E62</f>
        <v>0.39998714516107459</v>
      </c>
      <c r="I38" s="183">
        <f>$H38*$G38*((VLOOKUP((I$6+$A38),'Life table (CDC)'!A:D,4,FALSE))/(VLOOKUP(I$6,'Life table (CDC)'!A:D,4,FALSE)))</f>
        <v>1.9979155642999017E-2</v>
      </c>
      <c r="J38" s="182">
        <f>$H37*$G38*((VLOOKUP((J$6+$A37),'Life table (CDC)'!A:D,4,FALSE))/(VLOOKUP(J$6,'Life table (CDC)'!A:D,4,FALSE)))</f>
        <v>2.0862365155946125E-2</v>
      </c>
      <c r="K38" s="182">
        <f>$H36*$G38*((VLOOKUP((K$6+$A36),'Life table (CDC)'!A:D,4,FALSE))/(VLOOKUP(K$6,'Life table (CDC)'!A:D,4,FALSE)))</f>
        <v>2.180691078716937E-2</v>
      </c>
      <c r="L38" s="182">
        <f>$H35*$G38*((VLOOKUP((L$6+$A35),'Life table (CDC)'!A:D,4,FALSE))/(VLOOKUP(L$6,'Life table (CDC)'!A:D,4,FALSE)))</f>
        <v>2.2819679026319078E-2</v>
      </c>
      <c r="M38" s="182">
        <f>$H34*$G38*((VLOOKUP((M$6+$A34),'Life table (CDC)'!A:D,4,FALSE))/(VLOOKUP(M$6,'Life table (CDC)'!A:D,4,FALSE)))</f>
        <v>2.3911040957730813E-2</v>
      </c>
      <c r="N38" s="182">
        <f>$H33*$G38*((VLOOKUP((N$6+$A33),'Life table (CDC)'!A:D,4,FALSE))/(VLOOKUP(N$6,'Life table (CDC)'!A:D,4,FALSE)))</f>
        <v>2.5089658548060972E-2</v>
      </c>
      <c r="O38" s="182">
        <f>$H32*$G38*((VLOOKUP((O$6+$A32),'Life table (CDC)'!A:D,4,FALSE))/(VLOOKUP(O$6,'Life table (CDC)'!A:D,4,FALSE)))</f>
        <v>2.6365151430296621E-2</v>
      </c>
      <c r="P38" s="182">
        <f>$H31*$G38*((VLOOKUP((P$6+$A31),'Life table (CDC)'!A:D,4,FALSE))/(VLOOKUP(P$6,'Life table (CDC)'!A:D,4,FALSE)))</f>
        <v>2.7764510116804222E-2</v>
      </c>
      <c r="Q38" s="182">
        <f>$H30*$G38*((VLOOKUP((Q$6+$A30),'Life table (CDC)'!A:D,4,FALSE))/(VLOOKUP(Q$6,'Life table (CDC)'!A:D,4,FALSE)))</f>
        <v>2.9294963599002893E-2</v>
      </c>
      <c r="R38" s="182">
        <f>$H29*$G38*((VLOOKUP((R$6+$A29),'Life table (CDC)'!A:D,4,FALSE))/(VLOOKUP(R$6,'Life table (CDC)'!A:D,4,FALSE)))</f>
        <v>3.0985479353050918E-2</v>
      </c>
      <c r="S38" s="182">
        <f>$H28*$G38*((VLOOKUP((S$6+$A28),'Life table (CDC)'!A:D,4,FALSE))/(VLOOKUP(S$6,'Life table (CDC)'!A:D,4,FALSE)))</f>
        <v>3.2857899190161168E-2</v>
      </c>
      <c r="T38" s="182">
        <f>$H27*$G38*((VLOOKUP((T$6+$A27),'Life table (CDC)'!A:D,4,FALSE))/(VLOOKUP(T$6,'Life table (CDC)'!A:D,4,FALSE)))</f>
        <v>3.495432267697509E-2</v>
      </c>
      <c r="U38" s="182">
        <f>$H26*$G38*((VLOOKUP((U$6+$A26),'Life table (CDC)'!A:D,4,FALSE))/(VLOOKUP(U$6,'Life table (CDC)'!A:D,4,FALSE)))</f>
        <v>3.7314150239149323E-2</v>
      </c>
      <c r="V38" s="182">
        <f>$H25*$G38*((VLOOKUP((V$6+$A25),'Life table (CDC)'!A:D,4,FALSE))/(VLOOKUP(V$6,'Life table (CDC)'!A:D,4,FALSE)))</f>
        <v>3.9979447562440061E-2</v>
      </c>
      <c r="W38" s="182">
        <f>$H24*$G38*((VLOOKUP((W$6+$A24),'Life table (CDC)'!A:D,4,FALSE))/(VLOOKUP(W$6,'Life table (CDC)'!A:D,4,FALSE)))</f>
        <v>4.3018177131953508E-2</v>
      </c>
      <c r="X38" s="182">
        <f>$H23*$G38*((VLOOKUP((X$6+$A23),'Life table (CDC)'!A:D,4,FALSE))/(VLOOKUP(X$6,'Life table (CDC)'!A:D,4,FALSE)))</f>
        <v>4.6503482710756466E-2</v>
      </c>
      <c r="Y38" s="182">
        <f>$H22*$G38*((VLOOKUP((Y$6+$A22),'Life table (CDC)'!A:D,4,FALSE))/(VLOOKUP(Y$6,'Life table (CDC)'!A:D,4,FALSE)))</f>
        <v>5.0558048028497012E-2</v>
      </c>
      <c r="Z38" s="182">
        <f>$H21*$G38*((VLOOKUP((Z$6+$A21),'Life table (CDC)'!A:D,4,FALSE))/(VLOOKUP(Z$6,'Life table (CDC)'!A:D,4,FALSE)))</f>
        <v>5.5315762138115232E-2</v>
      </c>
      <c r="AA38" s="182">
        <f>$H20*$G38*((VLOOKUP((AA$6+$A20),'Life table (CDC)'!A:D,4,FALSE))/(VLOOKUP(AA$6,'Life table (CDC)'!A:D,4,FALSE)))</f>
        <v>6.094330954063773E-2</v>
      </c>
      <c r="AB38" s="182">
        <f>$H19*$G38*((VLOOKUP((AB$6+$A19),'Life table (CDC)'!A:D,4,FALSE))/(VLOOKUP(AB$6,'Life table (CDC)'!A:D,4,FALSE)))</f>
        <v>6.7744938862648277E-2</v>
      </c>
      <c r="AC38" s="182">
        <f>$H18*$G38*((VLOOKUP((AC$6+$A18),'Life table (CDC)'!A:D,4,FALSE))/(VLOOKUP(AC$6,'Life table (CDC)'!A:D,4,FALSE)))</f>
        <v>7.5979949239835781E-2</v>
      </c>
      <c r="AD38" s="182">
        <f>$H17*$G38*((VLOOKUP((AD$6+$A17),'Life table (CDC)'!A:D,4,FALSE))/(VLOOKUP(AD$6,'Life table (CDC)'!A:D,4,FALSE)))</f>
        <v>8.5981158356597018E-2</v>
      </c>
      <c r="AE38" s="182">
        <f>$H16*$G38*((VLOOKUP((AE$6+$A16),'Life table (CDC)'!A:D,4,FALSE))/(VLOOKUP(AE$6,'Life table (CDC)'!A:D,4,FALSE)))</f>
        <v>9.8499775508505361E-2</v>
      </c>
      <c r="AF38" s="182">
        <f>$H15*$G38*((VLOOKUP((AF$6+$A15),'Life table (CDC)'!A:D,4,FALSE))/(VLOOKUP(AF$6,'Life table (CDC)'!A:D,4,FALSE)))</f>
        <v>0.11438866039387224</v>
      </c>
      <c r="AG38" s="182">
        <f>$H14*$G38*((VLOOKUP((AG$6+$A14),'Life table (CDC)'!A:D,4,FALSE))/(VLOOKUP(AG$6,'Life table (CDC)'!A:D,4,FALSE)))</f>
        <v>0.13486722766713816</v>
      </c>
      <c r="AH38" s="182">
        <f>$H13*$G38*((VLOOKUP((AH$6+$A13),'Life table (CDC)'!A:D,4,FALSE))/(VLOOKUP(AH$6,'Life table (CDC)'!A:D,4,FALSE)))</f>
        <v>0.16169888340584401</v>
      </c>
      <c r="AI38" s="182">
        <f>$H12*$G38*((VLOOKUP((AI$6+$A12),'Life table (CDC)'!A:D,4,FALSE))/(VLOOKUP(AI$6,'Life table (CDC)'!A:D,4,FALSE)))</f>
        <v>0.19746380399693245</v>
      </c>
      <c r="AJ38" s="182">
        <f>$H11*$G38*((VLOOKUP((AJ$6+$A11),'Life table (CDC)'!A:D,4,FALSE))/(VLOOKUP(AJ$6,'Life table (CDC)'!A:D,4,FALSE)))</f>
        <v>0.24606275885790987</v>
      </c>
      <c r="AK38" s="182">
        <f>$H10*$G38*((VLOOKUP((AK$6+$A10),'Life table (CDC)'!A:D,4,FALSE))/(VLOOKUP(AK$6,'Life table (CDC)'!A:D,4,FALSE)))</f>
        <v>0.31343563923083523</v>
      </c>
      <c r="AL38" s="182">
        <f>$H9*$G38*((VLOOKUP((AL$6+$A9),'Life table (CDC)'!A:D,4,FALSE))/(VLOOKUP(AL$6,'Life table (CDC)'!A:D,4,FALSE)))</f>
        <v>0.40888386258989157</v>
      </c>
      <c r="AM38" s="182">
        <f>$H8*$G38*((VLOOKUP((AM$6+$A8),'Life table (CDC)'!A:D,4,FALSE))/(VLOOKUP(AM$6,'Life table (CDC)'!A:D,4,FALSE)))</f>
        <v>0.54725430962586818</v>
      </c>
      <c r="AN38" s="182">
        <f>$H7*$G38*((VLOOKUP((AN$6+$A7),'Life table (CDC)'!A:D,4,FALSE))/(VLOOKUP(AN$6,'Life table (CDC)'!A:D,4,FALSE)))</f>
        <v>0.753</v>
      </c>
      <c r="AO38" s="182"/>
      <c r="AP38" s="182"/>
      <c r="AQ38" s="182"/>
    </row>
    <row r="39" spans="1:43" x14ac:dyDescent="0.25">
      <c r="A39" s="181">
        <v>32</v>
      </c>
      <c r="B39" s="188">
        <v>98</v>
      </c>
      <c r="C39" s="187">
        <f t="shared" si="1"/>
        <v>436377.77345434128</v>
      </c>
      <c r="D39" s="186">
        <f t="shared" si="1"/>
        <v>935095.22883073147</v>
      </c>
      <c r="E39" s="185">
        <f t="shared" si="1"/>
        <v>1423422.7372201134</v>
      </c>
      <c r="F39" s="184">
        <f>SUM(AO39:AO$41)</f>
        <v>1.6098893985539182</v>
      </c>
      <c r="G39" s="183">
        <f>'HRQL (Hanmer et al.)'!$D$17</f>
        <v>0.753</v>
      </c>
      <c r="H39" s="182">
        <f>'vQALY derivation'!E63</f>
        <v>0.38833703413696569</v>
      </c>
      <c r="I39" s="183">
        <f>$H39*$G39*((VLOOKUP((I$6+$A39),'Life table (CDC)'!A:D,4,FALSE))/(VLOOKUP(I$6,'Life table (CDC)'!A:D,4,FALSE)))</f>
        <v>1.4104512940890249E-2</v>
      </c>
      <c r="J39" s="182">
        <f>$H38*$G39*((VLOOKUP((J$6+$A38),'Life table (CDC)'!A:D,4,FALSE))/(VLOOKUP(J$6,'Life table (CDC)'!A:D,4,FALSE)))</f>
        <v>1.4728024776298816E-2</v>
      </c>
      <c r="K39" s="182">
        <f>$H37*$G39*((VLOOKUP((K$6+$A37),'Life table (CDC)'!A:D,4,FALSE))/(VLOOKUP(K$6,'Life table (CDC)'!A:D,4,FALSE)))</f>
        <v>1.5394837544410867E-2</v>
      </c>
      <c r="L39" s="182">
        <f>$H36*$G39*((VLOOKUP((L$6+$A36),'Life table (CDC)'!A:D,4,FALSE))/(VLOOKUP(L$6,'Life table (CDC)'!A:D,4,FALSE)))</f>
        <v>1.6109812841187992E-2</v>
      </c>
      <c r="M39" s="182">
        <f>$H35*$G39*((VLOOKUP((M$6+$A35),'Life table (CDC)'!A:D,4,FALSE))/(VLOOKUP(M$6,'Life table (CDC)'!A:D,4,FALSE)))</f>
        <v>1.6880272251978252E-2</v>
      </c>
      <c r="N39" s="182">
        <f>$H34*$G39*((VLOOKUP((N$6+$A34),'Life table (CDC)'!A:D,4,FALSE))/(VLOOKUP(N$6,'Life table (CDC)'!A:D,4,FALSE)))</f>
        <v>1.7712330790998532E-2</v>
      </c>
      <c r="O39" s="182">
        <f>$H33*$G39*((VLOOKUP((O$6+$A33),'Life table (CDC)'!A:D,4,FALSE))/(VLOOKUP(O$6,'Life table (CDC)'!A:D,4,FALSE)))</f>
        <v>1.8612779547941376E-2</v>
      </c>
      <c r="P39" s="182">
        <f>$H32*$G39*((VLOOKUP((P$6+$A32),'Life table (CDC)'!A:D,4,FALSE))/(VLOOKUP(P$6,'Life table (CDC)'!A:D,4,FALSE)))</f>
        <v>1.9600672783044625E-2</v>
      </c>
      <c r="Q39" s="182">
        <f>$H31*$G39*((VLOOKUP((Q$6+$A31),'Life table (CDC)'!A:D,4,FALSE))/(VLOOKUP(Q$6,'Life table (CDC)'!A:D,4,FALSE)))</f>
        <v>2.0681113885302416E-2</v>
      </c>
      <c r="R39" s="182">
        <f>$H30*$G39*((VLOOKUP((R$6+$A30),'Life table (CDC)'!A:D,4,FALSE))/(VLOOKUP(R$6,'Life table (CDC)'!A:D,4,FALSE)))</f>
        <v>2.1874552775103761E-2</v>
      </c>
      <c r="S39" s="182">
        <f>$H29*$G39*((VLOOKUP((S$6+$A29),'Life table (CDC)'!A:D,4,FALSE))/(VLOOKUP(S$6,'Life table (CDC)'!A:D,4,FALSE)))</f>
        <v>2.3196408928346925E-2</v>
      </c>
      <c r="T39" s="182">
        <f>$H28*$G39*((VLOOKUP((T$6+$A28),'Life table (CDC)'!A:D,4,FALSE))/(VLOOKUP(T$6,'Life table (CDC)'!A:D,4,FALSE)))</f>
        <v>2.4676403014569224E-2</v>
      </c>
      <c r="U39" s="182">
        <f>$H27*$G39*((VLOOKUP((U$6+$A27),'Life table (CDC)'!A:D,4,FALSE))/(VLOOKUP(U$6,'Life table (CDC)'!A:D,4,FALSE)))</f>
        <v>2.6342350213925426E-2</v>
      </c>
      <c r="V39" s="182">
        <f>$H26*$G39*((VLOOKUP((V$6+$A26),'Life table (CDC)'!A:D,4,FALSE))/(VLOOKUP(V$6,'Life table (CDC)'!A:D,4,FALSE)))</f>
        <v>2.8223947277355249E-2</v>
      </c>
      <c r="W39" s="182">
        <f>$H25*$G39*((VLOOKUP((W$6+$A25),'Life table (CDC)'!A:D,4,FALSE))/(VLOOKUP(W$6,'Life table (CDC)'!A:D,4,FALSE)))</f>
        <v>3.0369173096850121E-2</v>
      </c>
      <c r="X39" s="182">
        <f>$H24*$G39*((VLOOKUP((X$6+$A24),'Life table (CDC)'!A:D,4,FALSE))/(VLOOKUP(X$6,'Life table (CDC)'!A:D,4,FALSE)))</f>
        <v>3.2829664346709787E-2</v>
      </c>
      <c r="Y39" s="182">
        <f>$H23*$G39*((VLOOKUP((Y$6+$A23),'Life table (CDC)'!A:D,4,FALSE))/(VLOOKUP(Y$6,'Life table (CDC)'!A:D,4,FALSE)))</f>
        <v>3.5692031006023327E-2</v>
      </c>
      <c r="Z39" s="182">
        <f>$H22*$G39*((VLOOKUP((Z$6+$A22),'Life table (CDC)'!A:D,4,FALSE))/(VLOOKUP(Z$6,'Life table (CDC)'!A:D,4,FALSE)))</f>
        <v>3.9050793579740034E-2</v>
      </c>
      <c r="AA39" s="182">
        <f>$H21*$G39*((VLOOKUP((AA$6+$A21),'Life table (CDC)'!A:D,4,FALSE))/(VLOOKUP(AA$6,'Life table (CDC)'!A:D,4,FALSE)))</f>
        <v>4.302362489366824E-2</v>
      </c>
      <c r="AB39" s="182">
        <f>$H20*$G39*((VLOOKUP((AB$6+$A20),'Life table (CDC)'!A:D,4,FALSE))/(VLOOKUP(AB$6,'Life table (CDC)'!A:D,4,FALSE)))</f>
        <v>4.7825312738021791E-2</v>
      </c>
      <c r="AC39" s="182">
        <f>$H19*$G39*((VLOOKUP((AC$6+$A19),'Life table (CDC)'!A:D,4,FALSE))/(VLOOKUP(AC$6,'Life table (CDC)'!A:D,4,FALSE)))</f>
        <v>5.3638912296925488E-2</v>
      </c>
      <c r="AD39" s="182">
        <f>$H18*$G39*((VLOOKUP((AD$6+$A18),'Life table (CDC)'!A:D,4,FALSE))/(VLOOKUP(AD$6,'Life table (CDC)'!A:D,4,FALSE)))</f>
        <v>6.0699380013004275E-2</v>
      </c>
      <c r="AE39" s="182">
        <f>$H17*$G39*((VLOOKUP((AE$6+$A17),'Life table (CDC)'!A:D,4,FALSE))/(VLOOKUP(AE$6,'Life table (CDC)'!A:D,4,FALSE)))</f>
        <v>6.9537040661742169E-2</v>
      </c>
      <c r="AF39" s="182">
        <f>$H16*$G39*((VLOOKUP((AF$6+$A16),'Life table (CDC)'!A:D,4,FALSE))/(VLOOKUP(AF$6,'Life table (CDC)'!A:D,4,FALSE)))</f>
        <v>8.0753980280534432E-2</v>
      </c>
      <c r="AG39" s="182">
        <f>$H15*$G39*((VLOOKUP((AG$6+$A15),'Life table (CDC)'!A:D,4,FALSE))/(VLOOKUP(AG$6,'Life table (CDC)'!A:D,4,FALSE)))</f>
        <v>9.5211058561411849E-2</v>
      </c>
      <c r="AH39" s="182">
        <f>$H14*$G39*((VLOOKUP((AH$6+$A14),'Life table (CDC)'!A:D,4,FALSE))/(VLOOKUP(AH$6,'Life table (CDC)'!A:D,4,FALSE)))</f>
        <v>0.11415317214991591</v>
      </c>
      <c r="AI39" s="182">
        <f>$H13*$G39*((VLOOKUP((AI$6+$A13),'Life table (CDC)'!A:D,4,FALSE))/(VLOOKUP(AI$6,'Life table (CDC)'!A:D,4,FALSE)))</f>
        <v>0.1394018260130076</v>
      </c>
      <c r="AJ39" s="182">
        <f>$H12*$G39*((VLOOKUP((AJ$6+$A12),'Life table (CDC)'!A:D,4,FALSE))/(VLOOKUP(AJ$6,'Life table (CDC)'!A:D,4,FALSE)))</f>
        <v>0.17371081283901468</v>
      </c>
      <c r="AK39" s="182">
        <f>$H11*$G39*((VLOOKUP((AK$6+$A11),'Life table (CDC)'!A:D,4,FALSE))/(VLOOKUP(AK$6,'Life table (CDC)'!A:D,4,FALSE)))</f>
        <v>0.22127346664005065</v>
      </c>
      <c r="AL39" s="182">
        <f>$H10*$G39*((VLOOKUP((AL$6+$A10),'Life table (CDC)'!A:D,4,FALSE))/(VLOOKUP(AL$6,'Life table (CDC)'!A:D,4,FALSE)))</f>
        <v>0.28865622923565298</v>
      </c>
      <c r="AM39" s="182">
        <f>$H9*$G39*((VLOOKUP((AM$6+$A9),'Life table (CDC)'!A:D,4,FALSE))/(VLOOKUP(AM$6,'Life table (CDC)'!A:D,4,FALSE)))</f>
        <v>0.38634042549144343</v>
      </c>
      <c r="AN39" s="182">
        <f>$H8*$G39*((VLOOKUP((AN$6+$A8),'Life table (CDC)'!A:D,4,FALSE))/(VLOOKUP(AN$6,'Life table (CDC)'!A:D,4,FALSE)))</f>
        <v>0.53158894371054177</v>
      </c>
      <c r="AO39" s="182">
        <f>$H7*$G39*((VLOOKUP((AO$6+$A7),'Life table (CDC)'!A:D,4,FALSE))/(VLOOKUP(AO$6,'Life table (CDC)'!A:D,4,FALSE)))</f>
        <v>0.753</v>
      </c>
      <c r="AP39" s="182"/>
      <c r="AQ39" s="182"/>
    </row>
    <row r="40" spans="1:43" x14ac:dyDescent="0.25">
      <c r="A40" s="181">
        <v>33</v>
      </c>
      <c r="B40" s="188">
        <v>99</v>
      </c>
      <c r="C40" s="187">
        <f t="shared" si="1"/>
        <v>339386.85357585637</v>
      </c>
      <c r="D40" s="186">
        <f t="shared" si="1"/>
        <v>727257.54337683506</v>
      </c>
      <c r="E40" s="185">
        <f t="shared" si="1"/>
        <v>1107047.5938069602</v>
      </c>
      <c r="F40" s="184">
        <f>SUM(AP40:AP$41)</f>
        <v>1.2520694930341358</v>
      </c>
      <c r="G40" s="183">
        <f>'HRQL (Hanmer et al.)'!$D$17</f>
        <v>0.753</v>
      </c>
      <c r="H40" s="182">
        <f>'vQALY derivation'!E64</f>
        <v>0.37702624673491814</v>
      </c>
      <c r="I40" s="183">
        <f>$H40*$G40*((VLOOKUP((I$6+$A40),'Life table (CDC)'!A:D,4,FALSE))/(VLOOKUP(I$6,'Life table (CDC)'!A:D,4,FALSE)))</f>
        <v>9.6528249254978788E-3</v>
      </c>
      <c r="J40" s="182">
        <f>$H39*$G40*((VLOOKUP((J$6+$A39),'Life table (CDC)'!A:D,4,FALSE))/(VLOOKUP(J$6,'Life table (CDC)'!A:D,4,FALSE)))</f>
        <v>1.0079542998741385E-2</v>
      </c>
      <c r="K40" s="182">
        <f>$H38*$G40*((VLOOKUP((K$6+$A38),'Life table (CDC)'!A:D,4,FALSE))/(VLOOKUP(K$6,'Life table (CDC)'!A:D,4,FALSE)))</f>
        <v>1.0535895297870539E-2</v>
      </c>
      <c r="L40" s="182">
        <f>$H37*$G40*((VLOOKUP((L$6+$A37),'Life table (CDC)'!A:D,4,FALSE))/(VLOOKUP(L$6,'Life table (CDC)'!A:D,4,FALSE)))</f>
        <v>1.1025208994470256E-2</v>
      </c>
      <c r="M40" s="182">
        <f>$H36*$G40*((VLOOKUP((M$6+$A36),'Life table (CDC)'!A:D,4,FALSE))/(VLOOKUP(M$6,'Life table (CDC)'!A:D,4,FALSE)))</f>
        <v>1.1552494823887288E-2</v>
      </c>
      <c r="N40" s="182">
        <f>$H35*$G40*((VLOOKUP((N$6+$A35),'Life table (CDC)'!A:D,4,FALSE))/(VLOOKUP(N$6,'Life table (CDC)'!A:D,4,FALSE)))</f>
        <v>1.212193777016895E-2</v>
      </c>
      <c r="O40" s="182">
        <f>$H34*$G40*((VLOOKUP((O$6+$A34),'Life table (CDC)'!A:D,4,FALSE))/(VLOOKUP(O$6,'Life table (CDC)'!A:D,4,FALSE)))</f>
        <v>1.2738185508859233E-2</v>
      </c>
      <c r="P40" s="182">
        <f>$H33*$G40*((VLOOKUP((P$6+$A33),'Life table (CDC)'!A:D,4,FALSE))/(VLOOKUP(P$6,'Life table (CDC)'!A:D,4,FALSE)))</f>
        <v>1.3414278365344177E-2</v>
      </c>
      <c r="Q40" s="182">
        <f>$H32*$G40*((VLOOKUP((Q$6+$A32),'Life table (CDC)'!A:D,4,FALSE))/(VLOOKUP(Q$6,'Life table (CDC)'!A:D,4,FALSE)))</f>
        <v>1.4153708989153305E-2</v>
      </c>
      <c r="R40" s="182">
        <f>$H31*$G40*((VLOOKUP((R$6+$A31),'Life table (CDC)'!A:D,4,FALSE))/(VLOOKUP(R$6,'Life table (CDC)'!A:D,4,FALSE)))</f>
        <v>1.4970472865425509E-2</v>
      </c>
      <c r="S40" s="182">
        <f>$H30*$G40*((VLOOKUP((S$6+$A30),'Life table (CDC)'!A:D,4,FALSE))/(VLOOKUP(S$6,'Life table (CDC)'!A:D,4,FALSE)))</f>
        <v>1.5875122751417458E-2</v>
      </c>
      <c r="T40" s="182">
        <f>$H29*$G40*((VLOOKUP((T$6+$A29),'Life table (CDC)'!A:D,4,FALSE))/(VLOOKUP(T$6,'Life table (CDC)'!A:D,4,FALSE)))</f>
        <v>1.6887998833345769E-2</v>
      </c>
      <c r="U40" s="182">
        <f>$H28*$G40*((VLOOKUP((U$6+$A28),'Life table (CDC)'!A:D,4,FALSE))/(VLOOKUP(U$6,'Life table (CDC)'!A:D,4,FALSE)))</f>
        <v>1.8028137221527074E-2</v>
      </c>
      <c r="V40" s="182">
        <f>$H27*$G40*((VLOOKUP((V$6+$A27),'Life table (CDC)'!A:D,4,FALSE))/(VLOOKUP(V$6,'Life table (CDC)'!A:D,4,FALSE)))</f>
        <v>1.9315861732804848E-2</v>
      </c>
      <c r="W40" s="182">
        <f>$H26*$G40*((VLOOKUP((W$6+$A26),'Life table (CDC)'!A:D,4,FALSE))/(VLOOKUP(W$6,'Life table (CDC)'!A:D,4,FALSE)))</f>
        <v>2.0784008087664708E-2</v>
      </c>
      <c r="X40" s="182">
        <f>$H25*$G40*((VLOOKUP((X$6+$A25),'Life table (CDC)'!A:D,4,FALSE))/(VLOOKUP(X$6,'Life table (CDC)'!A:D,4,FALSE)))</f>
        <v>2.2467915314036163E-2</v>
      </c>
      <c r="Y40" s="182">
        <f>$H24*$G40*((VLOOKUP((Y$6+$A24),'Life table (CDC)'!A:D,4,FALSE))/(VLOOKUP(Y$6,'Life table (CDC)'!A:D,4,FALSE)))</f>
        <v>2.442685741651985E-2</v>
      </c>
      <c r="Z40" s="182">
        <f>$H23*$G40*((VLOOKUP((Z$6+$A23),'Life table (CDC)'!A:D,4,FALSE))/(VLOOKUP(Z$6,'Life table (CDC)'!A:D,4,FALSE)))</f>
        <v>2.6725522193267234E-2</v>
      </c>
      <c r="AA40" s="182">
        <f>$H22*$G40*((VLOOKUP((AA$6+$A22),'Life table (CDC)'!A:D,4,FALSE))/(VLOOKUP(AA$6,'Life table (CDC)'!A:D,4,FALSE)))</f>
        <v>2.9444442392255975E-2</v>
      </c>
      <c r="AB40" s="182">
        <f>$H21*$G40*((VLOOKUP((AB$6+$A21),'Life table (CDC)'!A:D,4,FALSE))/(VLOOKUP(AB$6,'Life table (CDC)'!A:D,4,FALSE)))</f>
        <v>3.2730614151797115E-2</v>
      </c>
      <c r="AC40" s="182">
        <f>$H20*$G40*((VLOOKUP((AC$6+$A20),'Life table (CDC)'!A:D,4,FALSE))/(VLOOKUP(AC$6,'Life table (CDC)'!A:D,4,FALSE)))</f>
        <v>3.6709316497934776E-2</v>
      </c>
      <c r="AD40" s="182">
        <f>$H19*$G40*((VLOOKUP((AD$6+$A19),'Life table (CDC)'!A:D,4,FALSE))/(VLOOKUP(AD$6,'Life table (CDC)'!A:D,4,FALSE)))</f>
        <v>4.1541348560371741E-2</v>
      </c>
      <c r="AE40" s="182">
        <f>$H18*$G40*((VLOOKUP((AE$6+$A18),'Life table (CDC)'!A:D,4,FALSE))/(VLOOKUP(AE$6,'Life table (CDC)'!A:D,4,FALSE)))</f>
        <v>4.7589653195260047E-2</v>
      </c>
      <c r="AF40" s="182">
        <f>$H17*$G40*((VLOOKUP((AF$6+$A17),'Life table (CDC)'!A:D,4,FALSE))/(VLOOKUP(AF$6,'Life table (CDC)'!A:D,4,FALSE)))</f>
        <v>5.5266285121073178E-2</v>
      </c>
      <c r="AG40" s="182">
        <f>$H16*$G40*((VLOOKUP((AG$6+$A16),'Life table (CDC)'!A:D,4,FALSE))/(VLOOKUP(AG$6,'Life table (CDC)'!A:D,4,FALSE)))</f>
        <v>6.5160398172999623E-2</v>
      </c>
      <c r="AH40" s="182">
        <f>$H15*$G40*((VLOOKUP((AH$6+$A15),'Life table (CDC)'!A:D,4,FALSE))/(VLOOKUP(AH$6,'Life table (CDC)'!A:D,4,FALSE)))</f>
        <v>7.8123972807231781E-2</v>
      </c>
      <c r="AI40" s="182">
        <f>$H14*$G40*((VLOOKUP((AI$6+$A14),'Life table (CDC)'!A:D,4,FALSE))/(VLOOKUP(AI$6,'Life table (CDC)'!A:D,4,FALSE)))</f>
        <v>9.5403607798267287E-2</v>
      </c>
      <c r="AJ40" s="182">
        <f>$H13*$G40*((VLOOKUP((AJ$6+$A13),'Life table (CDC)'!A:D,4,FALSE))/(VLOOKUP(AJ$6,'Life table (CDC)'!A:D,4,FALSE)))</f>
        <v>0.11888393956091485</v>
      </c>
      <c r="AK40" s="182">
        <f>$H12*$G40*((VLOOKUP((AK$6+$A12),'Life table (CDC)'!A:D,4,FALSE))/(VLOOKUP(AK$6,'Life table (CDC)'!A:D,4,FALSE)))</f>
        <v>0.15143479559242332</v>
      </c>
      <c r="AL40" s="182">
        <f>$H11*$G40*((VLOOKUP((AL$6+$A11),'Life table (CDC)'!A:D,4,FALSE))/(VLOOKUP(AL$6,'Life table (CDC)'!A:D,4,FALSE)))</f>
        <v>0.19755010727015382</v>
      </c>
      <c r="AM40" s="182">
        <f>$H10*$G40*((VLOOKUP((AM$6+$A10),'Life table (CDC)'!A:D,4,FALSE))/(VLOOKUP(AM$6,'Life table (CDC)'!A:D,4,FALSE)))</f>
        <v>0.26440306762382093</v>
      </c>
      <c r="AN40" s="182">
        <f>$H9*$G40*((VLOOKUP((AN$6+$A9),'Life table (CDC)'!A:D,4,FALSE))/(VLOOKUP(AN$6,'Life table (CDC)'!A:D,4,FALSE)))</f>
        <v>0.36380802566333253</v>
      </c>
      <c r="AO40" s="182">
        <f>$H8*$G40*((VLOOKUP((AO$6+$A8),'Life table (CDC)'!A:D,4,FALSE))/(VLOOKUP(AO$6,'Life table (CDC)'!A:D,4,FALSE)))</f>
        <v>0.51533698464890954</v>
      </c>
      <c r="AP40" s="182">
        <f>$H7*$G40*((VLOOKUP((AP$6+$A7),'Life table (CDC)'!A:D,4,FALSE))/(VLOOKUP(AP$6,'Life table (CDC)'!A:D,4,FALSE)))</f>
        <v>0.753</v>
      </c>
      <c r="AQ40" s="182"/>
    </row>
    <row r="41" spans="1:43" x14ac:dyDescent="0.25">
      <c r="A41" s="181">
        <v>34</v>
      </c>
      <c r="B41" s="180">
        <v>100</v>
      </c>
      <c r="C41" s="179">
        <f t="shared" si="1"/>
        <v>204108.71933579841</v>
      </c>
      <c r="D41" s="178">
        <f>$F41*D$5</f>
        <v>437375.82714813948</v>
      </c>
      <c r="E41" s="177">
        <f t="shared" si="1"/>
        <v>665783.20354772347</v>
      </c>
      <c r="F41" s="176">
        <f>SUM(AQ41:AQ$41)</f>
        <v>0.753</v>
      </c>
      <c r="G41" s="175">
        <f>'HRQL (Hanmer et al.)'!$D$17</f>
        <v>0.753</v>
      </c>
      <c r="H41" s="174">
        <f>'vQALY derivation'!E65</f>
        <v>0.36604489974263904</v>
      </c>
      <c r="I41" s="175">
        <f>$H41*$G41*((VLOOKUP((I$6+$A41),'Life table (CDC)'!A:D,4,FALSE))/(VLOOKUP(I$6,'Life table (CDC)'!A:D,4,FALSE)))</f>
        <v>6.3976499892636086E-3</v>
      </c>
      <c r="J41" s="174">
        <f>$H40*$G41*((VLOOKUP((J$6+$A40),'Life table (CDC)'!A:D,4,FALSE))/(VLOOKUP(J$6,'Life table (CDC)'!A:D,4,FALSE)))</f>
        <v>6.6804680138082811E-3</v>
      </c>
      <c r="K41" s="174">
        <f>$H39*$G41*((VLOOKUP((K$6+$A39),'Life table (CDC)'!A:D,4,FALSE))/(VLOOKUP(K$6,'Life table (CDC)'!A:D,4,FALSE)))</f>
        <v>6.9829268591885619E-3</v>
      </c>
      <c r="L41" s="174">
        <f>$H38*$G41*((VLOOKUP((L$6+$A38),'Life table (CDC)'!A:D,4,FALSE))/(VLOOKUP(L$6,'Life table (CDC)'!A:D,4,FALSE)))</f>
        <v>7.3072316911894607E-3</v>
      </c>
      <c r="M41" s="174">
        <f>$H37*$G41*((VLOOKUP((M$6+$A37),'Life table (CDC)'!A:D,4,FALSE))/(VLOOKUP(M$6,'Life table (CDC)'!A:D,4,FALSE)))</f>
        <v>7.6567034993850046E-3</v>
      </c>
      <c r="N41" s="174">
        <f>$H36*$G41*((VLOOKUP((N$6+$A36),'Life table (CDC)'!A:D,4,FALSE))/(VLOOKUP(N$6,'Life table (CDC)'!A:D,4,FALSE)))</f>
        <v>8.0341159861215938E-3</v>
      </c>
      <c r="O41" s="174">
        <f>$H35*$G41*((VLOOKUP((O$6+$A35),'Life table (CDC)'!A:D,4,FALSE))/(VLOOKUP(O$6,'Life table (CDC)'!A:D,4,FALSE)))</f>
        <v>8.4425495140519977E-3</v>
      </c>
      <c r="P41" s="174">
        <f>$H34*$G41*((VLOOKUP((P$6+$A34),'Life table (CDC)'!A:D,4,FALSE))/(VLOOKUP(P$6,'Life table (CDC)'!A:D,4,FALSE)))</f>
        <v>8.8906468834144686E-3</v>
      </c>
      <c r="Q41" s="174">
        <f>$H33*$G41*((VLOOKUP((Q$6+$A33),'Life table (CDC)'!A:D,4,FALSE))/(VLOOKUP(Q$6,'Life table (CDC)'!A:D,4,FALSE)))</f>
        <v>9.3807229346207568E-3</v>
      </c>
      <c r="R41" s="174">
        <f>$H32*$G41*((VLOOKUP((R$6+$A32),'Life table (CDC)'!A:D,4,FALSE))/(VLOOKUP(R$6,'Life table (CDC)'!A:D,4,FALSE)))</f>
        <v>9.9220535238103529E-3</v>
      </c>
      <c r="S41" s="174">
        <f>$H31*$G41*((VLOOKUP((S$6+$A31),'Life table (CDC)'!A:D,4,FALSE))/(VLOOKUP(S$6,'Life table (CDC)'!A:D,4,FALSE)))</f>
        <v>1.0521632753525349E-2</v>
      </c>
      <c r="T41" s="174">
        <f>$H30*$G41*((VLOOKUP((T$6+$A30),'Life table (CDC)'!A:D,4,FALSE))/(VLOOKUP(T$6,'Life table (CDC)'!A:D,4,FALSE)))</f>
        <v>1.1192941588471381E-2</v>
      </c>
      <c r="U41" s="174">
        <f>$H29*$G41*((VLOOKUP((U$6+$A29),'Life table (CDC)'!A:D,4,FALSE))/(VLOOKUP(U$6,'Life table (CDC)'!A:D,4,FALSE)))</f>
        <v>1.1948596684591436E-2</v>
      </c>
      <c r="V41" s="174">
        <f>$H28*$G41*((VLOOKUP((V$6+$A28),'Life table (CDC)'!A:D,4,FALSE))/(VLOOKUP(V$6,'Life table (CDC)'!A:D,4,FALSE)))</f>
        <v>1.2802068157381651E-2</v>
      </c>
      <c r="W41" s="174">
        <f>$H27*$G41*((VLOOKUP((W$6+$A27),'Life table (CDC)'!A:D,4,FALSE))/(VLOOKUP(W$6,'Life table (CDC)'!A:D,4,FALSE)))</f>
        <v>1.3775118697912626E-2</v>
      </c>
      <c r="X41" s="174">
        <f>$H26*$G41*((VLOOKUP((X$6+$A26),'Life table (CDC)'!A:D,4,FALSE))/(VLOOKUP(X$6,'Life table (CDC)'!A:D,4,FALSE)))</f>
        <v>1.4891170126573603E-2</v>
      </c>
      <c r="Y41" s="174">
        <f>$H25*$G41*((VLOOKUP((Y$6+$A25),'Life table (CDC)'!A:D,4,FALSE))/(VLOOKUP(Y$6,'Life table (CDC)'!A:D,4,FALSE)))</f>
        <v>1.618950776531166E-2</v>
      </c>
      <c r="Z41" s="174">
        <f>$H24*$G41*((VLOOKUP((Z$6+$A24),'Life table (CDC)'!A:D,4,FALSE))/(VLOOKUP(Z$6,'Life table (CDC)'!A:D,4,FALSE)))</f>
        <v>1.7713005062505213E-2</v>
      </c>
      <c r="AA41" s="174">
        <f>$H23*$G41*((VLOOKUP((AA$6+$A23),'Life table (CDC)'!A:D,4,FALSE))/(VLOOKUP(AA$6,'Life table (CDC)'!A:D,4,FALSE)))</f>
        <v>1.9515037101428961E-2</v>
      </c>
      <c r="AB41" s="174">
        <f>$H22*$G41*((VLOOKUP((AB$6+$A22),'Life table (CDC)'!A:D,4,FALSE))/(VLOOKUP(AB$6,'Life table (CDC)'!A:D,4,FALSE)))</f>
        <v>2.1693029231651124E-2</v>
      </c>
      <c r="AC41" s="174">
        <f>$H21*$G41*((VLOOKUP((AC$6+$A21),'Life table (CDC)'!A:D,4,FALSE))/(VLOOKUP(AC$6,'Life table (CDC)'!A:D,4,FALSE)))</f>
        <v>2.4330013246021177E-2</v>
      </c>
      <c r="AD41" s="174">
        <f>$H20*$G41*((VLOOKUP((AD$6+$A20),'Life table (CDC)'!A:D,4,FALSE))/(VLOOKUP(AD$6,'Life table (CDC)'!A:D,4,FALSE)))</f>
        <v>2.7532562770224502E-2</v>
      </c>
      <c r="AE41" s="174">
        <f>$H19*$G41*((VLOOKUP((AE$6+$A19),'Life table (CDC)'!A:D,4,FALSE))/(VLOOKUP(AE$6,'Life table (CDC)'!A:D,4,FALSE)))</f>
        <v>3.1541227216240079E-2</v>
      </c>
      <c r="AF41" s="174">
        <f>$H18*$G41*((VLOOKUP((AF$6+$A18),'Life table (CDC)'!A:D,4,FALSE))/(VLOOKUP(AF$6,'Life table (CDC)'!A:D,4,FALSE)))</f>
        <v>3.6629106105250983E-2</v>
      </c>
      <c r="AG41" s="174">
        <f>$H17*$G41*((VLOOKUP((AG$6+$A17),'Life table (CDC)'!A:D,4,FALSE))/(VLOOKUP(AG$6,'Life table (CDC)'!A:D,4,FALSE)))</f>
        <v>4.3186675806243496E-2</v>
      </c>
      <c r="AH41" s="174">
        <f>$H16*$G41*((VLOOKUP((AH$6+$A16),'Life table (CDC)'!A:D,4,FALSE))/(VLOOKUP(AH$6,'Life table (CDC)'!A:D,4,FALSE)))</f>
        <v>5.1778607573330387E-2</v>
      </c>
      <c r="AI41" s="174">
        <f>$H15*$G41*((VLOOKUP((AI$6+$A15),'Life table (CDC)'!A:D,4,FALSE))/(VLOOKUP(AI$6,'Life table (CDC)'!A:D,4,FALSE)))</f>
        <v>6.3231115773584035E-2</v>
      </c>
      <c r="AJ41" s="174">
        <f>$H14*$G41*((VLOOKUP((AJ$6+$A14),'Life table (CDC)'!A:D,4,FALSE))/(VLOOKUP(AJ$6,'Life table (CDC)'!A:D,4,FALSE)))</f>
        <v>7.8793290101682109E-2</v>
      </c>
      <c r="AK41" s="174">
        <f>$H13*$G41*((VLOOKUP((AK$6+$A13),'Life table (CDC)'!A:D,4,FALSE))/(VLOOKUP(AK$6,'Life table (CDC)'!A:D,4,FALSE)))</f>
        <v>0.10036718016472601</v>
      </c>
      <c r="AL41" s="174">
        <f>$H12*$G41*((VLOOKUP((AL$6+$A12),'Life table (CDC)'!A:D,4,FALSE))/(VLOOKUP(AL$6,'Life table (CDC)'!A:D,4,FALSE)))</f>
        <v>0.13093125084217108</v>
      </c>
      <c r="AM41" s="174">
        <f>$H11*$G41*((VLOOKUP((AM$6+$A11),'Life table (CDC)'!A:D,4,FALSE))/(VLOOKUP(AM$6,'Life table (CDC)'!A:D,4,FALSE)))</f>
        <v>0.17523971436346703</v>
      </c>
      <c r="AN41" s="174">
        <f>$H10*$G41*((VLOOKUP((AN$6+$A10),'Life table (CDC)'!A:D,4,FALSE))/(VLOOKUP(AN$6,'Life table (CDC)'!A:D,4,FALSE)))</f>
        <v>0.24112282460763515</v>
      </c>
      <c r="AO41" s="174">
        <f>$H9*$G41*((VLOOKUP((AO$6+$A9),'Life table (CDC)'!A:D,4,FALSE))/(VLOOKUP(AO$6,'Life table (CDC)'!A:D,4,FALSE)))</f>
        <v>0.34155241390500862</v>
      </c>
      <c r="AP41" s="174">
        <f>$H8*$G41*((VLOOKUP((AP$6+$A8),'Life table (CDC)'!A:D,4,FALSE))/(VLOOKUP(AP$6,'Life table (CDC)'!A:D,4,FALSE)))</f>
        <v>0.49906949303413584</v>
      </c>
      <c r="AQ41" s="174">
        <f>$H7*$G41*((VLOOKUP((AQ$6+$A7),'Life table (CDC)'!A:D,4,FALSE))/(VLOOKUP(AQ$6,'Life table (CDC)'!A:D,4,FALSE)))</f>
        <v>0.753</v>
      </c>
    </row>
    <row r="42" spans="1:43" x14ac:dyDescent="0.25">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row>
  </sheetData>
  <mergeCells count="8">
    <mergeCell ref="B5:B6"/>
    <mergeCell ref="C4:E4"/>
    <mergeCell ref="G5:G6"/>
    <mergeCell ref="H5:H6"/>
    <mergeCell ref="F5:F6"/>
    <mergeCell ref="E5:E6"/>
    <mergeCell ref="D5:D6"/>
    <mergeCell ref="C5:C6"/>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D8149-3FDE-49B6-9210-5A39E0F58479}">
  <sheetPr codeName="Sheet1">
    <tabColor theme="5" tint="-0.249977111117893"/>
    <pageSetUpPr fitToPage="1"/>
  </sheetPr>
  <dimension ref="A1:P60"/>
  <sheetViews>
    <sheetView zoomScaleNormal="100" zoomScaleSheetLayoutView="90" workbookViewId="0">
      <selection activeCell="S5" sqref="S5"/>
    </sheetView>
  </sheetViews>
  <sheetFormatPr defaultRowHeight="15" x14ac:dyDescent="0.25"/>
  <sheetData>
    <row r="1" spans="1:11" x14ac:dyDescent="0.25">
      <c r="A1" s="160" t="s">
        <v>299</v>
      </c>
      <c r="D1" s="238" t="s">
        <v>300</v>
      </c>
    </row>
    <row r="2" spans="1:11" x14ac:dyDescent="0.25">
      <c r="A2" s="268" t="s">
        <v>193</v>
      </c>
      <c r="B2" s="269"/>
      <c r="C2" s="269"/>
      <c r="D2" s="269"/>
      <c r="E2" s="269"/>
      <c r="F2" s="269"/>
      <c r="G2" s="269"/>
      <c r="H2" s="269"/>
      <c r="I2" s="269"/>
      <c r="J2" s="269"/>
      <c r="K2" s="270"/>
    </row>
    <row r="3" spans="1:11" x14ac:dyDescent="0.25">
      <c r="A3" s="130"/>
      <c r="B3" s="131"/>
      <c r="C3" s="131"/>
      <c r="D3" s="131"/>
      <c r="E3" s="131"/>
      <c r="F3" s="131"/>
      <c r="G3" s="131"/>
      <c r="H3" s="131"/>
      <c r="I3" s="131"/>
      <c r="J3" s="131"/>
      <c r="K3" s="132"/>
    </row>
    <row r="4" spans="1:11" ht="15" customHeight="1" x14ac:dyDescent="0.25">
      <c r="A4" s="256" t="s">
        <v>237</v>
      </c>
      <c r="B4" s="257"/>
      <c r="C4" s="257"/>
      <c r="D4" s="257"/>
      <c r="E4" s="257"/>
      <c r="F4" s="257"/>
      <c r="G4" s="257"/>
      <c r="H4" s="257"/>
      <c r="I4" s="257"/>
      <c r="J4" s="257"/>
      <c r="K4" s="258"/>
    </row>
    <row r="5" spans="1:11" x14ac:dyDescent="0.25">
      <c r="A5" s="256"/>
      <c r="B5" s="257"/>
      <c r="C5" s="257"/>
      <c r="D5" s="257"/>
      <c r="E5" s="257"/>
      <c r="F5" s="257"/>
      <c r="G5" s="257"/>
      <c r="H5" s="257"/>
      <c r="I5" s="257"/>
      <c r="J5" s="257"/>
      <c r="K5" s="258"/>
    </row>
    <row r="6" spans="1:11" x14ac:dyDescent="0.25">
      <c r="A6" s="256"/>
      <c r="B6" s="257"/>
      <c r="C6" s="257"/>
      <c r="D6" s="257"/>
      <c r="E6" s="257"/>
      <c r="F6" s="257"/>
      <c r="G6" s="257"/>
      <c r="H6" s="257"/>
      <c r="I6" s="257"/>
      <c r="J6" s="257"/>
      <c r="K6" s="258"/>
    </row>
    <row r="7" spans="1:11" x14ac:dyDescent="0.25">
      <c r="A7" s="256"/>
      <c r="B7" s="257"/>
      <c r="C7" s="257"/>
      <c r="D7" s="257"/>
      <c r="E7" s="257"/>
      <c r="F7" s="257"/>
      <c r="G7" s="257"/>
      <c r="H7" s="257"/>
      <c r="I7" s="257"/>
      <c r="J7" s="257"/>
      <c r="K7" s="258"/>
    </row>
    <row r="8" spans="1:11" x14ac:dyDescent="0.25">
      <c r="A8" s="256"/>
      <c r="B8" s="257"/>
      <c r="C8" s="257"/>
      <c r="D8" s="257"/>
      <c r="E8" s="257"/>
      <c r="F8" s="257"/>
      <c r="G8" s="257"/>
      <c r="H8" s="257"/>
      <c r="I8" s="257"/>
      <c r="J8" s="257"/>
      <c r="K8" s="258"/>
    </row>
    <row r="9" spans="1:11" x14ac:dyDescent="0.25">
      <c r="A9" s="256"/>
      <c r="B9" s="257"/>
      <c r="C9" s="257"/>
      <c r="D9" s="257"/>
      <c r="E9" s="257"/>
      <c r="F9" s="257"/>
      <c r="G9" s="257"/>
      <c r="H9" s="257"/>
      <c r="I9" s="257"/>
      <c r="J9" s="257"/>
      <c r="K9" s="258"/>
    </row>
    <row r="10" spans="1:11" x14ac:dyDescent="0.25">
      <c r="A10" s="256"/>
      <c r="B10" s="257"/>
      <c r="C10" s="257"/>
      <c r="D10" s="257"/>
      <c r="E10" s="257"/>
      <c r="F10" s="257"/>
      <c r="G10" s="257"/>
      <c r="H10" s="257"/>
      <c r="I10" s="257"/>
      <c r="J10" s="257"/>
      <c r="K10" s="258"/>
    </row>
    <row r="11" spans="1:11" x14ac:dyDescent="0.25">
      <c r="A11" s="130"/>
      <c r="B11" s="131"/>
      <c r="C11" s="131"/>
      <c r="D11" s="131"/>
      <c r="E11" s="131"/>
      <c r="F11" s="131"/>
      <c r="G11" s="131"/>
      <c r="H11" s="131"/>
      <c r="I11" s="131"/>
      <c r="J11" s="131"/>
      <c r="K11" s="132"/>
    </row>
    <row r="12" spans="1:11" ht="15" customHeight="1" x14ac:dyDescent="0.25">
      <c r="A12" s="256" t="s">
        <v>266</v>
      </c>
      <c r="B12" s="257"/>
      <c r="C12" s="257"/>
      <c r="D12" s="257"/>
      <c r="E12" s="257"/>
      <c r="F12" s="257"/>
      <c r="G12" s="257"/>
      <c r="H12" s="257"/>
      <c r="I12" s="257"/>
      <c r="J12" s="257"/>
      <c r="K12" s="258"/>
    </row>
    <row r="13" spans="1:11" x14ac:dyDescent="0.25">
      <c r="A13" s="256"/>
      <c r="B13" s="257"/>
      <c r="C13" s="257"/>
      <c r="D13" s="257"/>
      <c r="E13" s="257"/>
      <c r="F13" s="257"/>
      <c r="G13" s="257"/>
      <c r="H13" s="257"/>
      <c r="I13" s="257"/>
      <c r="J13" s="257"/>
      <c r="K13" s="258"/>
    </row>
    <row r="14" spans="1:11" x14ac:dyDescent="0.25">
      <c r="A14" s="256"/>
      <c r="B14" s="257"/>
      <c r="C14" s="257"/>
      <c r="D14" s="257"/>
      <c r="E14" s="257"/>
      <c r="F14" s="257"/>
      <c r="G14" s="257"/>
      <c r="H14" s="257"/>
      <c r="I14" s="257"/>
      <c r="J14" s="257"/>
      <c r="K14" s="258"/>
    </row>
    <row r="15" spans="1:11" x14ac:dyDescent="0.25">
      <c r="A15" s="256"/>
      <c r="B15" s="257"/>
      <c r="C15" s="257"/>
      <c r="D15" s="257"/>
      <c r="E15" s="257"/>
      <c r="F15" s="257"/>
      <c r="G15" s="257"/>
      <c r="H15" s="257"/>
      <c r="I15" s="257"/>
      <c r="J15" s="257"/>
      <c r="K15" s="258"/>
    </row>
    <row r="16" spans="1:11" x14ac:dyDescent="0.25">
      <c r="A16" s="256"/>
      <c r="B16" s="257"/>
      <c r="C16" s="257"/>
      <c r="D16" s="257"/>
      <c r="E16" s="257"/>
      <c r="F16" s="257"/>
      <c r="G16" s="257"/>
      <c r="H16" s="257"/>
      <c r="I16" s="257"/>
      <c r="J16" s="257"/>
      <c r="K16" s="258"/>
    </row>
    <row r="17" spans="1:16" x14ac:dyDescent="0.25">
      <c r="A17" s="256"/>
      <c r="B17" s="257"/>
      <c r="C17" s="257"/>
      <c r="D17" s="257"/>
      <c r="E17" s="257"/>
      <c r="F17" s="257"/>
      <c r="G17" s="257"/>
      <c r="H17" s="257"/>
      <c r="I17" s="257"/>
      <c r="J17" s="257"/>
      <c r="K17" s="258"/>
    </row>
    <row r="18" spans="1:16" x14ac:dyDescent="0.25">
      <c r="A18" s="133"/>
      <c r="B18" s="134"/>
      <c r="C18" s="134"/>
      <c r="D18" s="134"/>
      <c r="E18" s="134"/>
      <c r="F18" s="134"/>
      <c r="G18" s="134"/>
      <c r="H18" s="134"/>
      <c r="I18" s="134"/>
      <c r="J18" s="134"/>
      <c r="K18" s="135"/>
    </row>
    <row r="19" spans="1:16" x14ac:dyDescent="0.25">
      <c r="A19" s="153" t="s">
        <v>197</v>
      </c>
      <c r="B19" s="131"/>
      <c r="C19" s="131"/>
      <c r="D19" s="131"/>
      <c r="E19" s="131"/>
      <c r="F19" s="131"/>
      <c r="G19" s="131"/>
      <c r="H19" s="131"/>
      <c r="I19" s="131"/>
      <c r="J19" s="131"/>
      <c r="K19" s="132"/>
    </row>
    <row r="20" spans="1:16" x14ac:dyDescent="0.25">
      <c r="A20" s="137"/>
      <c r="B20" s="131"/>
      <c r="C20" s="131"/>
      <c r="D20" s="131"/>
      <c r="E20" s="131"/>
      <c r="F20" s="131"/>
      <c r="G20" s="131"/>
      <c r="H20" s="131"/>
      <c r="I20" s="131"/>
      <c r="J20" s="131"/>
      <c r="K20" s="132"/>
    </row>
    <row r="21" spans="1:16" x14ac:dyDescent="0.25">
      <c r="A21" s="256" t="s">
        <v>238</v>
      </c>
      <c r="B21" s="257"/>
      <c r="C21" s="257"/>
      <c r="D21" s="257"/>
      <c r="E21" s="257"/>
      <c r="F21" s="257"/>
      <c r="G21" s="257"/>
      <c r="H21" s="257"/>
      <c r="I21" s="257"/>
      <c r="J21" s="257"/>
      <c r="K21" s="258"/>
      <c r="P21" s="84"/>
    </row>
    <row r="22" spans="1:16" x14ac:dyDescent="0.25">
      <c r="A22" s="256"/>
      <c r="B22" s="257"/>
      <c r="C22" s="257"/>
      <c r="D22" s="257"/>
      <c r="E22" s="257"/>
      <c r="F22" s="257"/>
      <c r="G22" s="257"/>
      <c r="H22" s="257"/>
      <c r="I22" s="257"/>
      <c r="J22" s="257"/>
      <c r="K22" s="258"/>
    </row>
    <row r="23" spans="1:16" x14ac:dyDescent="0.25">
      <c r="A23" s="256"/>
      <c r="B23" s="257"/>
      <c r="C23" s="257"/>
      <c r="D23" s="257"/>
      <c r="E23" s="257"/>
      <c r="F23" s="257"/>
      <c r="G23" s="257"/>
      <c r="H23" s="257"/>
      <c r="I23" s="257"/>
      <c r="J23" s="257"/>
      <c r="K23" s="258"/>
    </row>
    <row r="24" spans="1:16" x14ac:dyDescent="0.25">
      <c r="A24" s="130"/>
      <c r="B24" s="131"/>
      <c r="C24" s="131"/>
      <c r="D24" s="131"/>
      <c r="E24" s="131"/>
      <c r="F24" s="131"/>
      <c r="G24" s="131"/>
      <c r="H24" s="131"/>
      <c r="I24" s="131"/>
      <c r="J24" s="131"/>
      <c r="K24" s="132"/>
    </row>
    <row r="25" spans="1:16" ht="15" customHeight="1" x14ac:dyDescent="0.25">
      <c r="A25" s="262" t="s">
        <v>248</v>
      </c>
      <c r="B25" s="263"/>
      <c r="C25" s="263"/>
      <c r="D25" s="263"/>
      <c r="E25" s="263"/>
      <c r="F25" s="263"/>
      <c r="G25" s="263"/>
      <c r="H25" s="263"/>
      <c r="I25" s="263"/>
      <c r="J25" s="263"/>
      <c r="K25" s="264"/>
    </row>
    <row r="26" spans="1:16" x14ac:dyDescent="0.25">
      <c r="A26" s="262"/>
      <c r="B26" s="263"/>
      <c r="C26" s="263"/>
      <c r="D26" s="263"/>
      <c r="E26" s="263"/>
      <c r="F26" s="263"/>
      <c r="G26" s="263"/>
      <c r="H26" s="263"/>
      <c r="I26" s="263"/>
      <c r="J26" s="263"/>
      <c r="K26" s="264"/>
    </row>
    <row r="27" spans="1:16" x14ac:dyDescent="0.25">
      <c r="A27" s="262"/>
      <c r="B27" s="263"/>
      <c r="C27" s="263"/>
      <c r="D27" s="263"/>
      <c r="E27" s="263"/>
      <c r="F27" s="263"/>
      <c r="G27" s="263"/>
      <c r="H27" s="263"/>
      <c r="I27" s="263"/>
      <c r="J27" s="263"/>
      <c r="K27" s="264"/>
    </row>
    <row r="28" spans="1:16" x14ac:dyDescent="0.25">
      <c r="A28" s="262"/>
      <c r="B28" s="263"/>
      <c r="C28" s="263"/>
      <c r="D28" s="263"/>
      <c r="E28" s="263"/>
      <c r="F28" s="263"/>
      <c r="G28" s="263"/>
      <c r="H28" s="263"/>
      <c r="I28" s="263"/>
      <c r="J28" s="263"/>
      <c r="K28" s="264"/>
    </row>
    <row r="29" spans="1:16" x14ac:dyDescent="0.25">
      <c r="A29" s="262"/>
      <c r="B29" s="263"/>
      <c r="C29" s="263"/>
      <c r="D29" s="263"/>
      <c r="E29" s="263"/>
      <c r="F29" s="263"/>
      <c r="G29" s="263"/>
      <c r="H29" s="263"/>
      <c r="I29" s="263"/>
      <c r="J29" s="263"/>
      <c r="K29" s="264"/>
    </row>
    <row r="30" spans="1:16" x14ac:dyDescent="0.25">
      <c r="A30" s="262"/>
      <c r="B30" s="263"/>
      <c r="C30" s="263"/>
      <c r="D30" s="263"/>
      <c r="E30" s="263"/>
      <c r="F30" s="263"/>
      <c r="G30" s="263"/>
      <c r="H30" s="263"/>
      <c r="I30" s="263"/>
      <c r="J30" s="263"/>
      <c r="K30" s="264"/>
    </row>
    <row r="31" spans="1:16" x14ac:dyDescent="0.25">
      <c r="A31" s="262"/>
      <c r="B31" s="263"/>
      <c r="C31" s="263"/>
      <c r="D31" s="263"/>
      <c r="E31" s="263"/>
      <c r="F31" s="263"/>
      <c r="G31" s="263"/>
      <c r="H31" s="263"/>
      <c r="I31" s="263"/>
      <c r="J31" s="263"/>
      <c r="K31" s="264"/>
    </row>
    <row r="32" spans="1:16" x14ac:dyDescent="0.25">
      <c r="A32" s="262"/>
      <c r="B32" s="263"/>
      <c r="C32" s="263"/>
      <c r="D32" s="263"/>
      <c r="E32" s="263"/>
      <c r="F32" s="263"/>
      <c r="G32" s="263"/>
      <c r="H32" s="263"/>
      <c r="I32" s="263"/>
      <c r="J32" s="263"/>
      <c r="K32" s="264"/>
    </row>
    <row r="33" spans="1:11" x14ac:dyDescent="0.25">
      <c r="A33" s="262"/>
      <c r="B33" s="263"/>
      <c r="C33" s="263"/>
      <c r="D33" s="263"/>
      <c r="E33" s="263"/>
      <c r="F33" s="263"/>
      <c r="G33" s="263"/>
      <c r="H33" s="263"/>
      <c r="I33" s="263"/>
      <c r="J33" s="263"/>
      <c r="K33" s="264"/>
    </row>
    <row r="34" spans="1:11" x14ac:dyDescent="0.25">
      <c r="A34" s="262"/>
      <c r="B34" s="263"/>
      <c r="C34" s="263"/>
      <c r="D34" s="263"/>
      <c r="E34" s="263"/>
      <c r="F34" s="263"/>
      <c r="G34" s="263"/>
      <c r="H34" s="263"/>
      <c r="I34" s="263"/>
      <c r="J34" s="263"/>
      <c r="K34" s="264"/>
    </row>
    <row r="35" spans="1:11" x14ac:dyDescent="0.25">
      <c r="A35" s="262"/>
      <c r="B35" s="263"/>
      <c r="C35" s="263"/>
      <c r="D35" s="263"/>
      <c r="E35" s="263"/>
      <c r="F35" s="263"/>
      <c r="G35" s="263"/>
      <c r="H35" s="263"/>
      <c r="I35" s="263"/>
      <c r="J35" s="263"/>
      <c r="K35" s="264"/>
    </row>
    <row r="36" spans="1:11" x14ac:dyDescent="0.25">
      <c r="A36" s="262"/>
      <c r="B36" s="263"/>
      <c r="C36" s="263"/>
      <c r="D36" s="263"/>
      <c r="E36" s="263"/>
      <c r="F36" s="263"/>
      <c r="G36" s="263"/>
      <c r="H36" s="263"/>
      <c r="I36" s="263"/>
      <c r="J36" s="263"/>
      <c r="K36" s="264"/>
    </row>
    <row r="37" spans="1:11" x14ac:dyDescent="0.25">
      <c r="A37" s="262"/>
      <c r="B37" s="263"/>
      <c r="C37" s="263"/>
      <c r="D37" s="263"/>
      <c r="E37" s="263"/>
      <c r="F37" s="263"/>
      <c r="G37" s="263"/>
      <c r="H37" s="263"/>
      <c r="I37" s="263"/>
      <c r="J37" s="263"/>
      <c r="K37" s="264"/>
    </row>
    <row r="38" spans="1:11" x14ac:dyDescent="0.25">
      <c r="A38" s="138"/>
      <c r="B38" s="139"/>
      <c r="C38" s="139"/>
      <c r="D38" s="139"/>
      <c r="E38" s="139"/>
      <c r="F38" s="139"/>
      <c r="G38" s="139"/>
      <c r="H38" s="139"/>
      <c r="I38" s="139"/>
      <c r="J38" s="139"/>
      <c r="K38" s="140"/>
    </row>
    <row r="39" spans="1:11" x14ac:dyDescent="0.25">
      <c r="A39" s="265" t="s">
        <v>198</v>
      </c>
      <c r="B39" s="266"/>
      <c r="C39" s="266"/>
      <c r="D39" s="266"/>
      <c r="E39" s="266"/>
      <c r="F39" s="266"/>
      <c r="G39" s="266"/>
      <c r="H39" s="266"/>
      <c r="I39" s="266"/>
      <c r="J39" s="266"/>
      <c r="K39" s="267"/>
    </row>
    <row r="40" spans="1:11" x14ac:dyDescent="0.25">
      <c r="A40" s="141"/>
      <c r="B40" s="142"/>
      <c r="C40" s="142"/>
      <c r="D40" s="142"/>
      <c r="E40" s="142"/>
      <c r="F40" s="142"/>
      <c r="G40" s="142"/>
      <c r="H40" s="142"/>
      <c r="I40" s="142"/>
      <c r="J40" s="142"/>
      <c r="K40" s="143"/>
    </row>
    <row r="41" spans="1:11" ht="15" customHeight="1" x14ac:dyDescent="0.25">
      <c r="A41" s="262" t="s">
        <v>276</v>
      </c>
      <c r="B41" s="263"/>
      <c r="C41" s="263"/>
      <c r="D41" s="263"/>
      <c r="E41" s="263"/>
      <c r="F41" s="263"/>
      <c r="G41" s="263"/>
      <c r="H41" s="263"/>
      <c r="I41" s="263"/>
      <c r="J41" s="263"/>
      <c r="K41" s="264"/>
    </row>
    <row r="42" spans="1:11" x14ac:dyDescent="0.25">
      <c r="A42" s="262"/>
      <c r="B42" s="263"/>
      <c r="C42" s="263"/>
      <c r="D42" s="263"/>
      <c r="E42" s="263"/>
      <c r="F42" s="263"/>
      <c r="G42" s="263"/>
      <c r="H42" s="263"/>
      <c r="I42" s="263"/>
      <c r="J42" s="263"/>
      <c r="K42" s="264"/>
    </row>
    <row r="43" spans="1:11" x14ac:dyDescent="0.25">
      <c r="A43" s="262"/>
      <c r="B43" s="263"/>
      <c r="C43" s="263"/>
      <c r="D43" s="263"/>
      <c r="E43" s="263"/>
      <c r="F43" s="263"/>
      <c r="G43" s="263"/>
      <c r="H43" s="263"/>
      <c r="I43" s="263"/>
      <c r="J43" s="263"/>
      <c r="K43" s="264"/>
    </row>
    <row r="44" spans="1:11" x14ac:dyDescent="0.25">
      <c r="A44" s="262"/>
      <c r="B44" s="263"/>
      <c r="C44" s="263"/>
      <c r="D44" s="263"/>
      <c r="E44" s="263"/>
      <c r="F44" s="263"/>
      <c r="G44" s="263"/>
      <c r="H44" s="263"/>
      <c r="I44" s="263"/>
      <c r="J44" s="263"/>
      <c r="K44" s="264"/>
    </row>
    <row r="45" spans="1:11" x14ac:dyDescent="0.25">
      <c r="A45" s="262"/>
      <c r="B45" s="263"/>
      <c r="C45" s="263"/>
      <c r="D45" s="263"/>
      <c r="E45" s="263"/>
      <c r="F45" s="263"/>
      <c r="G45" s="263"/>
      <c r="H45" s="263"/>
      <c r="I45" s="263"/>
      <c r="J45" s="263"/>
      <c r="K45" s="264"/>
    </row>
    <row r="46" spans="1:11" x14ac:dyDescent="0.25">
      <c r="A46" s="262"/>
      <c r="B46" s="263"/>
      <c r="C46" s="263"/>
      <c r="D46" s="263"/>
      <c r="E46" s="263"/>
      <c r="F46" s="263"/>
      <c r="G46" s="263"/>
      <c r="H46" s="263"/>
      <c r="I46" s="263"/>
      <c r="J46" s="263"/>
      <c r="K46" s="264"/>
    </row>
    <row r="47" spans="1:11" x14ac:dyDescent="0.25">
      <c r="A47" s="262"/>
      <c r="B47" s="263"/>
      <c r="C47" s="263"/>
      <c r="D47" s="263"/>
      <c r="E47" s="263"/>
      <c r="F47" s="263"/>
      <c r="G47" s="263"/>
      <c r="H47" s="263"/>
      <c r="I47" s="263"/>
      <c r="J47" s="263"/>
      <c r="K47" s="264"/>
    </row>
    <row r="48" spans="1:11" x14ac:dyDescent="0.25">
      <c r="A48" s="262"/>
      <c r="B48" s="263"/>
      <c r="C48" s="263"/>
      <c r="D48" s="263"/>
      <c r="E48" s="263"/>
      <c r="F48" s="263"/>
      <c r="G48" s="263"/>
      <c r="H48" s="263"/>
      <c r="I48" s="263"/>
      <c r="J48" s="263"/>
      <c r="K48" s="264"/>
    </row>
    <row r="49" spans="1:11" x14ac:dyDescent="0.25">
      <c r="A49" s="262"/>
      <c r="B49" s="263"/>
      <c r="C49" s="263"/>
      <c r="D49" s="263"/>
      <c r="E49" s="263"/>
      <c r="F49" s="263"/>
      <c r="G49" s="263"/>
      <c r="H49" s="263"/>
      <c r="I49" s="263"/>
      <c r="J49" s="263"/>
      <c r="K49" s="264"/>
    </row>
    <row r="50" spans="1:11" x14ac:dyDescent="0.25">
      <c r="A50" s="145"/>
      <c r="B50" s="146"/>
      <c r="C50" s="146"/>
      <c r="D50" s="146"/>
      <c r="E50" s="146"/>
      <c r="F50" s="146"/>
      <c r="G50" s="146"/>
      <c r="H50" s="146"/>
      <c r="I50" s="146"/>
      <c r="J50" s="146"/>
      <c r="K50" s="147"/>
    </row>
    <row r="51" spans="1:11" x14ac:dyDescent="0.25">
      <c r="A51" s="136" t="s">
        <v>201</v>
      </c>
      <c r="B51" s="131"/>
      <c r="C51" s="131"/>
      <c r="D51" s="131"/>
      <c r="E51" s="131"/>
      <c r="F51" s="131"/>
      <c r="G51" s="131"/>
      <c r="H51" s="131"/>
      <c r="I51" s="131"/>
      <c r="J51" s="131"/>
      <c r="K51" s="132"/>
    </row>
    <row r="52" spans="1:11" x14ac:dyDescent="0.25">
      <c r="A52" s="136"/>
      <c r="B52" s="131"/>
      <c r="C52" s="131"/>
      <c r="D52" s="131"/>
      <c r="E52" s="131"/>
      <c r="F52" s="131"/>
      <c r="G52" s="131"/>
      <c r="H52" s="131"/>
      <c r="I52" s="131"/>
      <c r="J52" s="131"/>
      <c r="K52" s="132"/>
    </row>
    <row r="53" spans="1:11" ht="15" customHeight="1" x14ac:dyDescent="0.25">
      <c r="A53" s="256" t="s">
        <v>281</v>
      </c>
      <c r="B53" s="257"/>
      <c r="C53" s="257"/>
      <c r="D53" s="257"/>
      <c r="E53" s="257"/>
      <c r="F53" s="257"/>
      <c r="G53" s="257"/>
      <c r="H53" s="257"/>
      <c r="I53" s="257"/>
      <c r="J53" s="257"/>
      <c r="K53" s="258"/>
    </row>
    <row r="54" spans="1:11" x14ac:dyDescent="0.25">
      <c r="A54" s="256"/>
      <c r="B54" s="257"/>
      <c r="C54" s="257"/>
      <c r="D54" s="257"/>
      <c r="E54" s="257"/>
      <c r="F54" s="257"/>
      <c r="G54" s="257"/>
      <c r="H54" s="257"/>
      <c r="I54" s="257"/>
      <c r="J54" s="257"/>
      <c r="K54" s="258"/>
    </row>
    <row r="55" spans="1:11" x14ac:dyDescent="0.25">
      <c r="A55" s="256"/>
      <c r="B55" s="257"/>
      <c r="C55" s="257"/>
      <c r="D55" s="257"/>
      <c r="E55" s="257"/>
      <c r="F55" s="257"/>
      <c r="G55" s="257"/>
      <c r="H55" s="257"/>
      <c r="I55" s="257"/>
      <c r="J55" s="257"/>
      <c r="K55" s="258"/>
    </row>
    <row r="56" spans="1:11" x14ac:dyDescent="0.25">
      <c r="A56" s="256"/>
      <c r="B56" s="257"/>
      <c r="C56" s="257"/>
      <c r="D56" s="257"/>
      <c r="E56" s="257"/>
      <c r="F56" s="257"/>
      <c r="G56" s="257"/>
      <c r="H56" s="257"/>
      <c r="I56" s="257"/>
      <c r="J56" s="257"/>
      <c r="K56" s="258"/>
    </row>
    <row r="57" spans="1:11" x14ac:dyDescent="0.25">
      <c r="A57" s="256"/>
      <c r="B57" s="257"/>
      <c r="C57" s="257"/>
      <c r="D57" s="257"/>
      <c r="E57" s="257"/>
      <c r="F57" s="257"/>
      <c r="G57" s="257"/>
      <c r="H57" s="257"/>
      <c r="I57" s="257"/>
      <c r="J57" s="257"/>
      <c r="K57" s="258"/>
    </row>
    <row r="58" spans="1:11" x14ac:dyDescent="0.25">
      <c r="A58" s="256"/>
      <c r="B58" s="257"/>
      <c r="C58" s="257"/>
      <c r="D58" s="257"/>
      <c r="E58" s="257"/>
      <c r="F58" s="257"/>
      <c r="G58" s="257"/>
      <c r="H58" s="257"/>
      <c r="I58" s="257"/>
      <c r="J58" s="257"/>
      <c r="K58" s="258"/>
    </row>
    <row r="59" spans="1:11" x14ac:dyDescent="0.25">
      <c r="A59" s="256"/>
      <c r="B59" s="257"/>
      <c r="C59" s="257"/>
      <c r="D59" s="257"/>
      <c r="E59" s="257"/>
      <c r="F59" s="257"/>
      <c r="G59" s="257"/>
      <c r="H59" s="257"/>
      <c r="I59" s="257"/>
      <c r="J59" s="257"/>
      <c r="K59" s="258"/>
    </row>
    <row r="60" spans="1:11" x14ac:dyDescent="0.25">
      <c r="A60" s="259"/>
      <c r="B60" s="260"/>
      <c r="C60" s="260"/>
      <c r="D60" s="260"/>
      <c r="E60" s="260"/>
      <c r="F60" s="260"/>
      <c r="G60" s="260"/>
      <c r="H60" s="260"/>
      <c r="I60" s="260"/>
      <c r="J60" s="260"/>
      <c r="K60" s="261"/>
    </row>
  </sheetData>
  <mergeCells count="8">
    <mergeCell ref="A53:K60"/>
    <mergeCell ref="A41:K49"/>
    <mergeCell ref="A39:K39"/>
    <mergeCell ref="A2:K2"/>
    <mergeCell ref="A12:K17"/>
    <mergeCell ref="A21:K23"/>
    <mergeCell ref="A25:K37"/>
    <mergeCell ref="A4:K10"/>
  </mergeCells>
  <hyperlinks>
    <hyperlink ref="D1" r:id="rId1" xr:uid="{0E08EE30-1068-4043-9743-7BC80E2057E1}"/>
  </hyperlinks>
  <pageMargins left="0.7" right="0.7" top="0.75" bottom="0.75" header="0.3" footer="0.3"/>
  <pageSetup scale="82" orientation="portrait"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F0A7-6D71-4EBB-97F2-66320C00007A}">
  <sheetPr>
    <tabColor theme="5" tint="-0.249977111117893"/>
    <pageSetUpPr fitToPage="1"/>
  </sheetPr>
  <dimension ref="A2:K39"/>
  <sheetViews>
    <sheetView zoomScaleNormal="100" workbookViewId="0"/>
  </sheetViews>
  <sheetFormatPr defaultRowHeight="15" x14ac:dyDescent="0.25"/>
  <sheetData>
    <row r="2" spans="1:11" x14ac:dyDescent="0.25">
      <c r="A2" s="268" t="s">
        <v>199</v>
      </c>
      <c r="B2" s="269"/>
      <c r="C2" s="269"/>
      <c r="D2" s="269"/>
      <c r="E2" s="269"/>
      <c r="F2" s="269"/>
      <c r="G2" s="269"/>
      <c r="H2" s="269"/>
      <c r="I2" s="269"/>
      <c r="J2" s="269"/>
      <c r="K2" s="270"/>
    </row>
    <row r="3" spans="1:11" x14ac:dyDescent="0.25">
      <c r="A3" s="130"/>
      <c r="B3" s="131"/>
      <c r="C3" s="131"/>
      <c r="D3" s="131"/>
      <c r="E3" s="131"/>
      <c r="F3" s="131"/>
      <c r="G3" s="131"/>
      <c r="H3" s="131"/>
      <c r="I3" s="131"/>
      <c r="J3" s="131"/>
      <c r="K3" s="132"/>
    </row>
    <row r="4" spans="1:11" ht="15" customHeight="1" x14ac:dyDescent="0.25">
      <c r="A4" s="256" t="s">
        <v>277</v>
      </c>
      <c r="B4" s="257"/>
      <c r="C4" s="257"/>
      <c r="D4" s="257"/>
      <c r="E4" s="257"/>
      <c r="F4" s="257"/>
      <c r="G4" s="257"/>
      <c r="H4" s="257"/>
      <c r="I4" s="257"/>
      <c r="J4" s="257"/>
      <c r="K4" s="258"/>
    </row>
    <row r="5" spans="1:11" x14ac:dyDescent="0.25">
      <c r="A5" s="256"/>
      <c r="B5" s="257"/>
      <c r="C5" s="257"/>
      <c r="D5" s="257"/>
      <c r="E5" s="257"/>
      <c r="F5" s="257"/>
      <c r="G5" s="257"/>
      <c r="H5" s="257"/>
      <c r="I5" s="257"/>
      <c r="J5" s="257"/>
      <c r="K5" s="258"/>
    </row>
    <row r="6" spans="1:11" x14ac:dyDescent="0.25">
      <c r="A6" s="256"/>
      <c r="B6" s="257"/>
      <c r="C6" s="257"/>
      <c r="D6" s="257"/>
      <c r="E6" s="257"/>
      <c r="F6" s="257"/>
      <c r="G6" s="257"/>
      <c r="H6" s="257"/>
      <c r="I6" s="257"/>
      <c r="J6" s="257"/>
      <c r="K6" s="258"/>
    </row>
    <row r="7" spans="1:11" x14ac:dyDescent="0.25">
      <c r="A7" s="133"/>
      <c r="B7" s="134"/>
      <c r="C7" s="134"/>
      <c r="D7" s="134"/>
      <c r="E7" s="134"/>
      <c r="F7" s="134"/>
      <c r="G7" s="134"/>
      <c r="H7" s="134"/>
      <c r="I7" s="134"/>
      <c r="J7" s="134"/>
      <c r="K7" s="135"/>
    </row>
    <row r="8" spans="1:11" x14ac:dyDescent="0.25">
      <c r="A8" s="256" t="s">
        <v>200</v>
      </c>
      <c r="B8" s="257"/>
      <c r="C8" s="257"/>
      <c r="D8" s="257"/>
      <c r="E8" s="257"/>
      <c r="F8" s="257"/>
      <c r="G8" s="257"/>
      <c r="H8" s="257"/>
      <c r="I8" s="257"/>
      <c r="J8" s="257"/>
      <c r="K8" s="258"/>
    </row>
    <row r="9" spans="1:11" x14ac:dyDescent="0.25">
      <c r="A9" s="256"/>
      <c r="B9" s="257"/>
      <c r="C9" s="257"/>
      <c r="D9" s="257"/>
      <c r="E9" s="257"/>
      <c r="F9" s="257"/>
      <c r="G9" s="257"/>
      <c r="H9" s="257"/>
      <c r="I9" s="257"/>
      <c r="J9" s="257"/>
      <c r="K9" s="258"/>
    </row>
    <row r="10" spans="1:11" x14ac:dyDescent="0.25">
      <c r="A10" s="256"/>
      <c r="B10" s="257"/>
      <c r="C10" s="257"/>
      <c r="D10" s="257"/>
      <c r="E10" s="257"/>
      <c r="F10" s="257"/>
      <c r="G10" s="257"/>
      <c r="H10" s="257"/>
      <c r="I10" s="257"/>
      <c r="J10" s="257"/>
      <c r="K10" s="258"/>
    </row>
    <row r="11" spans="1:11" x14ac:dyDescent="0.25">
      <c r="A11" s="256"/>
      <c r="B11" s="257"/>
      <c r="C11" s="257"/>
      <c r="D11" s="257"/>
      <c r="E11" s="257"/>
      <c r="F11" s="257"/>
      <c r="G11" s="257"/>
      <c r="H11" s="257"/>
      <c r="I11" s="257"/>
      <c r="J11" s="257"/>
      <c r="K11" s="258"/>
    </row>
    <row r="12" spans="1:11" x14ac:dyDescent="0.25">
      <c r="A12" s="133"/>
      <c r="B12" s="134"/>
      <c r="C12" s="134"/>
      <c r="D12" s="134"/>
      <c r="E12" s="134"/>
      <c r="F12" s="134"/>
      <c r="G12" s="134"/>
      <c r="H12" s="134"/>
      <c r="I12" s="134"/>
      <c r="J12" s="134"/>
      <c r="K12" s="135"/>
    </row>
    <row r="13" spans="1:11" x14ac:dyDescent="0.25">
      <c r="A13" s="256" t="s">
        <v>239</v>
      </c>
      <c r="B13" s="257"/>
      <c r="C13" s="257"/>
      <c r="D13" s="257"/>
      <c r="E13" s="257"/>
      <c r="F13" s="257"/>
      <c r="G13" s="257"/>
      <c r="H13" s="257"/>
      <c r="I13" s="257"/>
      <c r="J13" s="257"/>
      <c r="K13" s="258"/>
    </row>
    <row r="14" spans="1:11" x14ac:dyDescent="0.25">
      <c r="A14" s="256"/>
      <c r="B14" s="257"/>
      <c r="C14" s="257"/>
      <c r="D14" s="257"/>
      <c r="E14" s="257"/>
      <c r="F14" s="257"/>
      <c r="G14" s="257"/>
      <c r="H14" s="257"/>
      <c r="I14" s="257"/>
      <c r="J14" s="257"/>
      <c r="K14" s="258"/>
    </row>
    <row r="15" spans="1:11" x14ac:dyDescent="0.25">
      <c r="A15" s="256"/>
      <c r="B15" s="257"/>
      <c r="C15" s="257"/>
      <c r="D15" s="257"/>
      <c r="E15" s="257"/>
      <c r="F15" s="257"/>
      <c r="G15" s="257"/>
      <c r="H15" s="257"/>
      <c r="I15" s="257"/>
      <c r="J15" s="257"/>
      <c r="K15" s="258"/>
    </row>
    <row r="16" spans="1:11" x14ac:dyDescent="0.25">
      <c r="A16" s="256"/>
      <c r="B16" s="257"/>
      <c r="C16" s="257"/>
      <c r="D16" s="257"/>
      <c r="E16" s="257"/>
      <c r="F16" s="257"/>
      <c r="G16" s="257"/>
      <c r="H16" s="257"/>
      <c r="I16" s="257"/>
      <c r="J16" s="257"/>
      <c r="K16" s="258"/>
    </row>
    <row r="17" spans="1:11" x14ac:dyDescent="0.25">
      <c r="A17" s="133"/>
      <c r="B17" s="134"/>
      <c r="C17" s="134"/>
      <c r="D17" s="134"/>
      <c r="E17" s="134"/>
      <c r="F17" s="134"/>
      <c r="G17" s="134"/>
      <c r="H17" s="134"/>
      <c r="I17" s="134"/>
      <c r="J17" s="134"/>
      <c r="K17" s="135"/>
    </row>
    <row r="18" spans="1:11" ht="15" customHeight="1" x14ac:dyDescent="0.25">
      <c r="A18" s="256" t="s">
        <v>278</v>
      </c>
      <c r="B18" s="257"/>
      <c r="C18" s="257"/>
      <c r="D18" s="257"/>
      <c r="E18" s="257"/>
      <c r="F18" s="257"/>
      <c r="G18" s="257"/>
      <c r="H18" s="257"/>
      <c r="I18" s="257"/>
      <c r="J18" s="257"/>
      <c r="K18" s="258"/>
    </row>
    <row r="19" spans="1:11" x14ac:dyDescent="0.25">
      <c r="A19" s="256"/>
      <c r="B19" s="257"/>
      <c r="C19" s="257"/>
      <c r="D19" s="257"/>
      <c r="E19" s="257"/>
      <c r="F19" s="257"/>
      <c r="G19" s="257"/>
      <c r="H19" s="257"/>
      <c r="I19" s="257"/>
      <c r="J19" s="257"/>
      <c r="K19" s="258"/>
    </row>
    <row r="20" spans="1:11" x14ac:dyDescent="0.25">
      <c r="A20" s="256"/>
      <c r="B20" s="257"/>
      <c r="C20" s="257"/>
      <c r="D20" s="257"/>
      <c r="E20" s="257"/>
      <c r="F20" s="257"/>
      <c r="G20" s="257"/>
      <c r="H20" s="257"/>
      <c r="I20" s="257"/>
      <c r="J20" s="257"/>
      <c r="K20" s="258"/>
    </row>
    <row r="21" spans="1:11" x14ac:dyDescent="0.25">
      <c r="A21" s="256"/>
      <c r="B21" s="257"/>
      <c r="C21" s="257"/>
      <c r="D21" s="257"/>
      <c r="E21" s="257"/>
      <c r="F21" s="257"/>
      <c r="G21" s="257"/>
      <c r="H21" s="257"/>
      <c r="I21" s="257"/>
      <c r="J21" s="257"/>
      <c r="K21" s="258"/>
    </row>
    <row r="22" spans="1:11" x14ac:dyDescent="0.25">
      <c r="A22" s="256"/>
      <c r="B22" s="257"/>
      <c r="C22" s="257"/>
      <c r="D22" s="257"/>
      <c r="E22" s="257"/>
      <c r="F22" s="257"/>
      <c r="G22" s="257"/>
      <c r="H22" s="257"/>
      <c r="I22" s="257"/>
      <c r="J22" s="257"/>
      <c r="K22" s="258"/>
    </row>
    <row r="23" spans="1:11" x14ac:dyDescent="0.25">
      <c r="A23" s="256"/>
      <c r="B23" s="257"/>
      <c r="C23" s="257"/>
      <c r="D23" s="257"/>
      <c r="E23" s="257"/>
      <c r="F23" s="257"/>
      <c r="G23" s="257"/>
      <c r="H23" s="257"/>
      <c r="I23" s="257"/>
      <c r="J23" s="257"/>
      <c r="K23" s="258"/>
    </row>
    <row r="24" spans="1:11" ht="15" customHeight="1" x14ac:dyDescent="0.25">
      <c r="A24" s="133"/>
      <c r="B24" s="134"/>
      <c r="C24" s="134"/>
      <c r="D24" s="134"/>
      <c r="E24" s="134"/>
      <c r="F24" s="134"/>
      <c r="G24" s="134"/>
      <c r="H24" s="134"/>
      <c r="I24" s="134"/>
      <c r="J24" s="134"/>
      <c r="K24" s="135"/>
    </row>
    <row r="25" spans="1:11" x14ac:dyDescent="0.25">
      <c r="A25" s="262" t="s">
        <v>267</v>
      </c>
      <c r="B25" s="263"/>
      <c r="C25" s="263"/>
      <c r="D25" s="263"/>
      <c r="E25" s="263"/>
      <c r="F25" s="263"/>
      <c r="G25" s="263"/>
      <c r="H25" s="263"/>
      <c r="I25" s="263"/>
      <c r="J25" s="263"/>
      <c r="K25" s="264"/>
    </row>
    <row r="26" spans="1:11" x14ac:dyDescent="0.25">
      <c r="A26" s="262"/>
      <c r="B26" s="263"/>
      <c r="C26" s="263"/>
      <c r="D26" s="263"/>
      <c r="E26" s="263"/>
      <c r="F26" s="263"/>
      <c r="G26" s="263"/>
      <c r="H26" s="263"/>
      <c r="I26" s="263"/>
      <c r="J26" s="263"/>
      <c r="K26" s="264"/>
    </row>
    <row r="27" spans="1:11" x14ac:dyDescent="0.25">
      <c r="A27" s="262"/>
      <c r="B27" s="263"/>
      <c r="C27" s="263"/>
      <c r="D27" s="263"/>
      <c r="E27" s="263"/>
      <c r="F27" s="263"/>
      <c r="G27" s="263"/>
      <c r="H27" s="263"/>
      <c r="I27" s="263"/>
      <c r="J27" s="263"/>
      <c r="K27" s="264"/>
    </row>
    <row r="28" spans="1:11" x14ac:dyDescent="0.25">
      <c r="A28" s="262"/>
      <c r="B28" s="263"/>
      <c r="C28" s="263"/>
      <c r="D28" s="263"/>
      <c r="E28" s="263"/>
      <c r="F28" s="263"/>
      <c r="G28" s="263"/>
      <c r="H28" s="263"/>
      <c r="I28" s="263"/>
      <c r="J28" s="263"/>
      <c r="K28" s="264"/>
    </row>
    <row r="29" spans="1:11" x14ac:dyDescent="0.25">
      <c r="A29" s="150"/>
      <c r="B29" s="151"/>
      <c r="C29" s="151"/>
      <c r="D29" s="151"/>
      <c r="E29" s="151"/>
      <c r="F29" s="151"/>
      <c r="G29" s="151"/>
      <c r="H29" s="151"/>
      <c r="I29" s="151"/>
      <c r="J29" s="151"/>
      <c r="K29" s="152"/>
    </row>
    <row r="30" spans="1:11" ht="15" customHeight="1" x14ac:dyDescent="0.25">
      <c r="A30" s="256" t="s">
        <v>240</v>
      </c>
      <c r="B30" s="257"/>
      <c r="C30" s="257"/>
      <c r="D30" s="257"/>
      <c r="E30" s="257"/>
      <c r="F30" s="257"/>
      <c r="G30" s="257"/>
      <c r="H30" s="257"/>
      <c r="I30" s="257"/>
      <c r="J30" s="257"/>
      <c r="K30" s="258"/>
    </row>
    <row r="31" spans="1:11" x14ac:dyDescent="0.25">
      <c r="A31" s="256"/>
      <c r="B31" s="257"/>
      <c r="C31" s="257"/>
      <c r="D31" s="257"/>
      <c r="E31" s="257"/>
      <c r="F31" s="257"/>
      <c r="G31" s="257"/>
      <c r="H31" s="257"/>
      <c r="I31" s="257"/>
      <c r="J31" s="257"/>
      <c r="K31" s="258"/>
    </row>
    <row r="32" spans="1:11" x14ac:dyDescent="0.25">
      <c r="A32" s="256"/>
      <c r="B32" s="257"/>
      <c r="C32" s="257"/>
      <c r="D32" s="257"/>
      <c r="E32" s="257"/>
      <c r="F32" s="257"/>
      <c r="G32" s="257"/>
      <c r="H32" s="257"/>
      <c r="I32" s="257"/>
      <c r="J32" s="257"/>
      <c r="K32" s="258"/>
    </row>
    <row r="33" spans="1:11" x14ac:dyDescent="0.25">
      <c r="A33" s="141"/>
      <c r="B33" s="142"/>
      <c r="C33" s="142"/>
      <c r="D33" s="142"/>
      <c r="E33" s="142"/>
      <c r="F33" s="142"/>
      <c r="G33" s="142"/>
      <c r="H33" s="142"/>
      <c r="I33" s="142"/>
      <c r="J33" s="142"/>
      <c r="K33" s="143"/>
    </row>
    <row r="34" spans="1:11" ht="15" customHeight="1" x14ac:dyDescent="0.25">
      <c r="A34" s="262" t="s">
        <v>268</v>
      </c>
      <c r="B34" s="263"/>
      <c r="C34" s="263"/>
      <c r="D34" s="263"/>
      <c r="E34" s="263"/>
      <c r="F34" s="263"/>
      <c r="G34" s="263"/>
      <c r="H34" s="263"/>
      <c r="I34" s="263"/>
      <c r="J34" s="263"/>
      <c r="K34" s="264"/>
    </row>
    <row r="35" spans="1:11" x14ac:dyDescent="0.25">
      <c r="A35" s="262"/>
      <c r="B35" s="263"/>
      <c r="C35" s="263"/>
      <c r="D35" s="263"/>
      <c r="E35" s="263"/>
      <c r="F35" s="263"/>
      <c r="G35" s="263"/>
      <c r="H35" s="263"/>
      <c r="I35" s="263"/>
      <c r="J35" s="263"/>
      <c r="K35" s="264"/>
    </row>
    <row r="36" spans="1:11" x14ac:dyDescent="0.25">
      <c r="A36" s="262"/>
      <c r="B36" s="263"/>
      <c r="C36" s="263"/>
      <c r="D36" s="263"/>
      <c r="E36" s="263"/>
      <c r="F36" s="263"/>
      <c r="G36" s="263"/>
      <c r="H36" s="263"/>
      <c r="I36" s="263"/>
      <c r="J36" s="263"/>
      <c r="K36" s="264"/>
    </row>
    <row r="37" spans="1:11" x14ac:dyDescent="0.25">
      <c r="A37" s="262"/>
      <c r="B37" s="263"/>
      <c r="C37" s="263"/>
      <c r="D37" s="263"/>
      <c r="E37" s="263"/>
      <c r="F37" s="263"/>
      <c r="G37" s="263"/>
      <c r="H37" s="263"/>
      <c r="I37" s="263"/>
      <c r="J37" s="263"/>
      <c r="K37" s="264"/>
    </row>
    <row r="38" spans="1:11" x14ac:dyDescent="0.25">
      <c r="A38" s="262"/>
      <c r="B38" s="263"/>
      <c r="C38" s="263"/>
      <c r="D38" s="263"/>
      <c r="E38" s="263"/>
      <c r="F38" s="263"/>
      <c r="G38" s="263"/>
      <c r="H38" s="263"/>
      <c r="I38" s="263"/>
      <c r="J38" s="263"/>
      <c r="K38" s="264"/>
    </row>
    <row r="39" spans="1:11" x14ac:dyDescent="0.25">
      <c r="A39" s="271"/>
      <c r="B39" s="272"/>
      <c r="C39" s="272"/>
      <c r="D39" s="272"/>
      <c r="E39" s="272"/>
      <c r="F39" s="272"/>
      <c r="G39" s="272"/>
      <c r="H39" s="272"/>
      <c r="I39" s="272"/>
      <c r="J39" s="272"/>
      <c r="K39" s="273"/>
    </row>
  </sheetData>
  <mergeCells count="8">
    <mergeCell ref="A34:K39"/>
    <mergeCell ref="A2:K2"/>
    <mergeCell ref="A25:K28"/>
    <mergeCell ref="A4:K6"/>
    <mergeCell ref="A8:K11"/>
    <mergeCell ref="A13:K16"/>
    <mergeCell ref="A18:K23"/>
    <mergeCell ref="A30:K32"/>
  </mergeCells>
  <pageMargins left="0.7" right="0.7" top="0.75" bottom="0.75" header="0.3" footer="0.3"/>
  <pageSetup scale="8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9A045-B1E4-459B-B923-22C7E003A52B}">
  <sheetPr>
    <tabColor rgb="FF9BBB59"/>
    <pageSetUpPr fitToPage="1"/>
  </sheetPr>
  <dimension ref="B2:S56"/>
  <sheetViews>
    <sheetView topLeftCell="B13" workbookViewId="0">
      <selection activeCell="I27" sqref="I27"/>
    </sheetView>
  </sheetViews>
  <sheetFormatPr defaultColWidth="9.140625" defaultRowHeight="12.75" x14ac:dyDescent="0.2"/>
  <cols>
    <col min="1" max="1" width="3.140625" style="209" customWidth="1"/>
    <col min="2" max="2" width="20.7109375" style="210" customWidth="1"/>
    <col min="3" max="5" width="15.7109375" style="210" customWidth="1"/>
    <col min="6" max="6" width="9.140625" style="209"/>
    <col min="7" max="7" width="20.7109375" style="209" customWidth="1"/>
    <col min="8" max="10" width="15.7109375" style="209" customWidth="1"/>
    <col min="11" max="11" width="5.85546875" style="209" customWidth="1"/>
    <col min="12" max="16384" width="9.140625" style="209"/>
  </cols>
  <sheetData>
    <row r="2" spans="2:19" ht="15" x14ac:dyDescent="0.25">
      <c r="B2" s="237" t="s">
        <v>217</v>
      </c>
    </row>
    <row r="4" spans="2:19" ht="12.75" customHeight="1" x14ac:dyDescent="0.2">
      <c r="B4" s="291" t="s">
        <v>269</v>
      </c>
      <c r="C4" s="291"/>
      <c r="D4" s="291"/>
      <c r="E4" s="291"/>
      <c r="F4" s="291"/>
      <c r="G4" s="291"/>
      <c r="H4" s="291"/>
      <c r="I4" s="291"/>
      <c r="J4" s="291"/>
      <c r="K4" s="236"/>
      <c r="L4" s="148" t="s">
        <v>233</v>
      </c>
    </row>
    <row r="5" spans="2:19" ht="12.75" customHeight="1" x14ac:dyDescent="0.2">
      <c r="B5" s="291"/>
      <c r="C5" s="291"/>
      <c r="D5" s="291"/>
      <c r="E5" s="291"/>
      <c r="F5" s="291"/>
      <c r="G5" s="291"/>
      <c r="H5" s="291"/>
      <c r="I5" s="291"/>
      <c r="J5" s="291"/>
      <c r="K5" s="236"/>
    </row>
    <row r="6" spans="2:19" ht="12.75" customHeight="1" x14ac:dyDescent="0.2">
      <c r="B6" s="291"/>
      <c r="C6" s="291"/>
      <c r="D6" s="291"/>
      <c r="E6" s="291"/>
      <c r="F6" s="291"/>
      <c r="G6" s="291"/>
      <c r="H6" s="291"/>
      <c r="I6" s="291"/>
      <c r="J6" s="291"/>
      <c r="K6" s="236"/>
      <c r="L6" s="287"/>
      <c r="M6" s="287"/>
      <c r="N6" s="287"/>
      <c r="O6" s="287"/>
      <c r="P6" s="287"/>
      <c r="Q6" s="287"/>
      <c r="R6" s="287"/>
      <c r="S6" s="287"/>
    </row>
    <row r="7" spans="2:19" ht="12.75" customHeight="1" x14ac:dyDescent="0.2">
      <c r="B7" s="291"/>
      <c r="C7" s="291"/>
      <c r="D7" s="291"/>
      <c r="E7" s="291"/>
      <c r="F7" s="291"/>
      <c r="G7" s="291"/>
      <c r="H7" s="291"/>
      <c r="I7" s="291"/>
      <c r="J7" s="291"/>
      <c r="K7" s="236"/>
      <c r="L7" s="287"/>
      <c r="M7" s="287"/>
      <c r="N7" s="287"/>
      <c r="O7" s="287"/>
      <c r="P7" s="287"/>
      <c r="Q7" s="287"/>
      <c r="R7" s="287"/>
      <c r="S7" s="287"/>
    </row>
    <row r="8" spans="2:19" ht="12.75" customHeight="1" x14ac:dyDescent="0.2">
      <c r="B8" s="291"/>
      <c r="C8" s="291"/>
      <c r="D8" s="291"/>
      <c r="E8" s="291"/>
      <c r="F8" s="291"/>
      <c r="G8" s="291"/>
      <c r="H8" s="291"/>
      <c r="I8" s="291"/>
      <c r="J8" s="291"/>
      <c r="K8" s="236"/>
      <c r="L8" s="287"/>
      <c r="M8" s="287"/>
      <c r="N8" s="287"/>
      <c r="O8" s="287"/>
      <c r="P8" s="287"/>
      <c r="Q8" s="287"/>
      <c r="R8" s="287"/>
      <c r="S8" s="287"/>
    </row>
    <row r="9" spans="2:19" ht="15" customHeight="1" x14ac:dyDescent="0.2">
      <c r="B9" s="291"/>
      <c r="C9" s="291"/>
      <c r="D9" s="291"/>
      <c r="E9" s="291"/>
      <c r="F9" s="291"/>
      <c r="G9" s="291"/>
      <c r="H9" s="291"/>
      <c r="I9" s="291"/>
      <c r="J9" s="291"/>
      <c r="K9" s="236"/>
      <c r="L9" s="287"/>
      <c r="M9" s="287"/>
      <c r="N9" s="287"/>
      <c r="O9" s="287"/>
      <c r="P9" s="287"/>
      <c r="Q9" s="287"/>
      <c r="R9" s="287"/>
      <c r="S9" s="287"/>
    </row>
    <row r="10" spans="2:19" x14ac:dyDescent="0.2">
      <c r="B10" s="236"/>
      <c r="C10" s="236"/>
      <c r="D10" s="236"/>
      <c r="E10" s="236"/>
      <c r="F10" s="236"/>
      <c r="G10" s="236"/>
      <c r="H10" s="236"/>
      <c r="I10" s="236"/>
      <c r="J10" s="236"/>
      <c r="K10" s="236"/>
      <c r="L10" s="287"/>
      <c r="M10" s="287"/>
      <c r="N10" s="287"/>
      <c r="O10" s="287"/>
      <c r="P10" s="287"/>
      <c r="Q10" s="287"/>
      <c r="R10" s="287"/>
      <c r="S10" s="287"/>
    </row>
    <row r="11" spans="2:19" ht="13.5" thickBot="1" x14ac:dyDescent="0.25">
      <c r="B11" s="235" t="s">
        <v>218</v>
      </c>
      <c r="D11" s="231"/>
      <c r="G11" s="223"/>
      <c r="L11" s="287"/>
      <c r="M11" s="287"/>
      <c r="N11" s="287"/>
      <c r="O11" s="287"/>
      <c r="P11" s="287"/>
      <c r="Q11" s="287"/>
      <c r="R11" s="287"/>
      <c r="S11" s="287"/>
    </row>
    <row r="12" spans="2:19" ht="13.5" thickBot="1" x14ac:dyDescent="0.25">
      <c r="B12" s="285" t="s">
        <v>219</v>
      </c>
      <c r="C12" s="5" t="s">
        <v>192</v>
      </c>
      <c r="D12" s="5" t="s">
        <v>61</v>
      </c>
      <c r="E12" s="6" t="s">
        <v>62</v>
      </c>
      <c r="F12" s="278" t="s">
        <v>245</v>
      </c>
      <c r="G12" s="279"/>
      <c r="L12" s="287"/>
      <c r="M12" s="287"/>
      <c r="N12" s="287"/>
      <c r="O12" s="287"/>
      <c r="P12" s="287"/>
      <c r="Q12" s="287"/>
      <c r="R12" s="287"/>
      <c r="S12" s="287"/>
    </row>
    <row r="13" spans="2:19" ht="24" customHeight="1" thickBot="1" x14ac:dyDescent="0.25">
      <c r="B13" s="286"/>
      <c r="C13" s="230">
        <v>4200000</v>
      </c>
      <c r="D13" s="230">
        <v>9000000</v>
      </c>
      <c r="E13" s="229">
        <v>13700000</v>
      </c>
      <c r="F13" s="280"/>
      <c r="G13" s="281"/>
      <c r="H13" s="234"/>
      <c r="L13" s="287"/>
      <c r="M13" s="287"/>
      <c r="N13" s="287"/>
      <c r="O13" s="287"/>
      <c r="P13" s="287"/>
      <c r="Q13" s="287"/>
      <c r="R13" s="287"/>
      <c r="S13" s="287"/>
    </row>
    <row r="14" spans="2:19" x14ac:dyDescent="0.2">
      <c r="B14" s="233"/>
      <c r="C14" s="7"/>
      <c r="D14" s="7"/>
      <c r="E14" s="7"/>
      <c r="L14" s="287"/>
      <c r="M14" s="287"/>
      <c r="N14" s="287"/>
      <c r="O14" s="287"/>
      <c r="P14" s="287"/>
      <c r="Q14" s="287"/>
      <c r="R14" s="287"/>
      <c r="S14" s="287"/>
    </row>
    <row r="15" spans="2:19" ht="13.5" thickBot="1" x14ac:dyDescent="0.25">
      <c r="B15" s="232" t="s">
        <v>63</v>
      </c>
      <c r="C15" s="7"/>
      <c r="D15" s="7"/>
      <c r="E15" s="7"/>
      <c r="L15" s="287"/>
      <c r="M15" s="287"/>
      <c r="N15" s="287"/>
      <c r="O15" s="287"/>
      <c r="P15" s="287"/>
      <c r="Q15" s="287"/>
      <c r="R15" s="287"/>
      <c r="S15" s="287"/>
    </row>
    <row r="16" spans="2:19" ht="15.75" customHeight="1" thickBot="1" x14ac:dyDescent="0.25">
      <c r="B16" s="282" t="s">
        <v>251</v>
      </c>
      <c r="C16" s="283"/>
      <c r="D16" s="284"/>
      <c r="E16" s="26">
        <f>'Inflation (CPI-U)'!$N$38/'Inflation (CPI-U)'!$N$31</f>
        <v>1.1109818550204544</v>
      </c>
      <c r="F16" s="292" t="s">
        <v>242</v>
      </c>
      <c r="G16" s="293"/>
      <c r="L16" s="287"/>
      <c r="M16" s="287"/>
      <c r="N16" s="287"/>
      <c r="O16" s="287"/>
      <c r="P16" s="287"/>
      <c r="Q16" s="287"/>
      <c r="R16" s="287"/>
      <c r="S16" s="287"/>
    </row>
    <row r="17" spans="2:12" ht="15.75" customHeight="1" thickBot="1" x14ac:dyDescent="0.25">
      <c r="B17" s="288" t="s">
        <v>258</v>
      </c>
      <c r="C17" s="289"/>
      <c r="D17" s="290"/>
      <c r="E17" s="26">
        <f>'Historical earnings (CPS)'!$F$37/'Historical earnings (CPS)'!$F$30</f>
        <v>1.1411411411411412</v>
      </c>
      <c r="F17" s="274" t="s">
        <v>243</v>
      </c>
      <c r="G17" s="275"/>
    </row>
    <row r="18" spans="2:12" ht="15.75" customHeight="1" thickBot="1" x14ac:dyDescent="0.25">
      <c r="B18" s="161" t="s">
        <v>221</v>
      </c>
      <c r="C18" s="162"/>
      <c r="D18" s="163"/>
      <c r="E18" s="111">
        <v>8.0000000000000002E-3</v>
      </c>
      <c r="F18" s="274" t="s">
        <v>244</v>
      </c>
      <c r="G18" s="275"/>
    </row>
    <row r="19" spans="2:12" ht="15.75" customHeight="1" thickBot="1" x14ac:dyDescent="0.25">
      <c r="B19" s="282" t="s">
        <v>220</v>
      </c>
      <c r="C19" s="283"/>
      <c r="D19" s="284"/>
      <c r="E19" s="112">
        <v>1</v>
      </c>
      <c r="F19" s="276" t="s">
        <v>246</v>
      </c>
      <c r="G19" s="277"/>
    </row>
    <row r="20" spans="2:12" x14ac:dyDescent="0.2">
      <c r="B20" s="227"/>
      <c r="C20" s="225"/>
      <c r="D20" s="7"/>
      <c r="E20" s="7"/>
      <c r="L20" s="148" t="s">
        <v>234</v>
      </c>
    </row>
    <row r="21" spans="2:12" ht="13.5" thickBot="1" x14ac:dyDescent="0.25">
      <c r="B21" s="226" t="s">
        <v>254</v>
      </c>
      <c r="D21" s="231"/>
      <c r="G21" s="226" t="s">
        <v>255</v>
      </c>
      <c r="H21" s="210"/>
      <c r="I21" s="231"/>
      <c r="J21" s="210"/>
      <c r="K21" s="210"/>
    </row>
    <row r="22" spans="2:12" ht="13.5" thickBot="1" x14ac:dyDescent="0.25">
      <c r="B22" s="285" t="s">
        <v>270</v>
      </c>
      <c r="C22" s="5" t="s">
        <v>192</v>
      </c>
      <c r="D22" s="5" t="s">
        <v>61</v>
      </c>
      <c r="E22" s="6" t="s">
        <v>62</v>
      </c>
      <c r="G22" s="285" t="s">
        <v>270</v>
      </c>
      <c r="H22" s="5" t="s">
        <v>192</v>
      </c>
      <c r="I22" s="5" t="s">
        <v>61</v>
      </c>
      <c r="J22" s="6" t="s">
        <v>62</v>
      </c>
      <c r="K22" s="224"/>
    </row>
    <row r="23" spans="2:12" ht="13.5" thickBot="1" x14ac:dyDescent="0.25">
      <c r="B23" s="286"/>
      <c r="C23" s="230">
        <f>C$13*$E$16*$E$17^E19</f>
        <v>5324705.8276656009</v>
      </c>
      <c r="D23" s="230">
        <f>D$13*$E$16*$E$17^E19</f>
        <v>11410083.916426288</v>
      </c>
      <c r="E23" s="229">
        <f>E$13*$E$16*$E$17^E19</f>
        <v>17368683.295004461</v>
      </c>
      <c r="G23" s="286"/>
      <c r="H23" s="230">
        <f>ROUND(C23,-5)</f>
        <v>5300000</v>
      </c>
      <c r="I23" s="230">
        <f>ROUND(D23,-5)</f>
        <v>11400000</v>
      </c>
      <c r="J23" s="229">
        <f>ROUND(E23,-5)</f>
        <v>17400000</v>
      </c>
      <c r="K23" s="228"/>
    </row>
    <row r="24" spans="2:12" x14ac:dyDescent="0.2">
      <c r="B24" s="227"/>
      <c r="C24" s="225"/>
      <c r="D24" s="7"/>
      <c r="E24" s="7"/>
      <c r="G24" s="227"/>
      <c r="H24" s="225"/>
      <c r="I24" s="7"/>
      <c r="J24" s="7"/>
      <c r="K24" s="7"/>
    </row>
    <row r="25" spans="2:12" ht="13.5" thickBot="1" x14ac:dyDescent="0.25">
      <c r="B25" s="226" t="s">
        <v>256</v>
      </c>
      <c r="C25" s="225"/>
      <c r="D25" s="7"/>
      <c r="E25" s="7"/>
      <c r="G25" s="226" t="s">
        <v>257</v>
      </c>
      <c r="H25" s="225"/>
      <c r="I25" s="7"/>
      <c r="J25" s="7"/>
      <c r="K25" s="7"/>
    </row>
    <row r="26" spans="2:12" ht="13.5" customHeight="1" thickBot="1" x14ac:dyDescent="0.25">
      <c r="B26" s="11" t="s">
        <v>13</v>
      </c>
      <c r="C26" s="5" t="s">
        <v>192</v>
      </c>
      <c r="D26" s="5" t="s">
        <v>61</v>
      </c>
      <c r="E26" s="6" t="s">
        <v>62</v>
      </c>
      <c r="G26" s="11" t="s">
        <v>13</v>
      </c>
      <c r="H26" s="5" t="s">
        <v>192</v>
      </c>
      <c r="I26" s="5" t="s">
        <v>61</v>
      </c>
      <c r="J26" s="6" t="s">
        <v>62</v>
      </c>
      <c r="K26" s="224"/>
    </row>
    <row r="27" spans="2:12" x14ac:dyDescent="0.2">
      <c r="B27" s="220">
        <v>2020</v>
      </c>
      <c r="C27" s="219">
        <f>C$23*'Future earnings (CBO)'!$C7^$E$19</f>
        <v>5324705.8276656009</v>
      </c>
      <c r="D27" s="219">
        <f>D$23*'Future earnings (CBO)'!$C7^$E$19</f>
        <v>11410083.916426288</v>
      </c>
      <c r="E27" s="221">
        <f>E$23*'Future earnings (CBO)'!$C7^$E$19</f>
        <v>17368683.295004461</v>
      </c>
      <c r="G27" s="220">
        <v>2020</v>
      </c>
      <c r="H27" s="219">
        <f t="shared" ref="H27:H56" si="0">ROUND(C27,-5)</f>
        <v>5300000</v>
      </c>
      <c r="I27" s="219">
        <f t="shared" ref="I27:I56" si="1">ROUND(D27,-5)</f>
        <v>11400000</v>
      </c>
      <c r="J27" s="221">
        <f t="shared" ref="J27:J56" si="2">ROUND(E27,-5)</f>
        <v>17400000</v>
      </c>
      <c r="K27" s="211"/>
    </row>
    <row r="28" spans="2:12" x14ac:dyDescent="0.2">
      <c r="B28" s="222">
        <v>2021</v>
      </c>
      <c r="C28" s="219">
        <f>C$23*'Future earnings (CBO)'!$C8^$E$19</f>
        <v>5367303.474286926</v>
      </c>
      <c r="D28" s="219">
        <f>D$23*'Future earnings (CBO)'!$C8^$E$19</f>
        <v>11501364.587757699</v>
      </c>
      <c r="E28" s="221">
        <f>E$23*'Future earnings (CBO)'!$C8^$E$19</f>
        <v>17507632.761364497</v>
      </c>
      <c r="G28" s="222">
        <v>2021</v>
      </c>
      <c r="H28" s="219">
        <f t="shared" si="0"/>
        <v>5400000</v>
      </c>
      <c r="I28" s="219">
        <f t="shared" si="1"/>
        <v>11500000</v>
      </c>
      <c r="J28" s="221">
        <f t="shared" si="2"/>
        <v>17500000</v>
      </c>
      <c r="K28" s="211"/>
    </row>
    <row r="29" spans="2:12" x14ac:dyDescent="0.2">
      <c r="B29" s="220">
        <v>2022</v>
      </c>
      <c r="C29" s="219">
        <f>C$23*'Future earnings (CBO)'!$C9^$E$19</f>
        <v>5410241.9020812213</v>
      </c>
      <c r="D29" s="219">
        <f>D$23*'Future earnings (CBO)'!$C9^$E$19</f>
        <v>11593375.504459761</v>
      </c>
      <c r="E29" s="221">
        <f>E$23*'Future earnings (CBO)'!$C9^$E$19</f>
        <v>17647693.823455416</v>
      </c>
      <c r="G29" s="220">
        <v>2022</v>
      </c>
      <c r="H29" s="219">
        <f t="shared" si="0"/>
        <v>5400000</v>
      </c>
      <c r="I29" s="219">
        <f t="shared" si="1"/>
        <v>11600000</v>
      </c>
      <c r="J29" s="221">
        <f t="shared" si="2"/>
        <v>17600000</v>
      </c>
      <c r="K29" s="211"/>
    </row>
    <row r="30" spans="2:12" x14ac:dyDescent="0.2">
      <c r="B30" s="222">
        <v>2023</v>
      </c>
      <c r="C30" s="219">
        <f>C$23*'Future earnings (CBO)'!$C10^$E$19</f>
        <v>5453523.8372978717</v>
      </c>
      <c r="D30" s="219">
        <f>D$23*'Future earnings (CBO)'!$C10^$E$19</f>
        <v>11686122.508495441</v>
      </c>
      <c r="E30" s="221">
        <f>E$23*'Future earnings (CBO)'!$C10^$E$19</f>
        <v>17788875.374043059</v>
      </c>
      <c r="G30" s="222">
        <v>2023</v>
      </c>
      <c r="H30" s="219">
        <f t="shared" si="0"/>
        <v>5500000</v>
      </c>
      <c r="I30" s="219">
        <f t="shared" si="1"/>
        <v>11700000</v>
      </c>
      <c r="J30" s="221">
        <f t="shared" si="2"/>
        <v>17800000</v>
      </c>
      <c r="K30" s="211"/>
    </row>
    <row r="31" spans="2:12" x14ac:dyDescent="0.2">
      <c r="B31" s="220">
        <v>2024</v>
      </c>
      <c r="C31" s="219">
        <f>C$23*'Future earnings (CBO)'!$C11^$E$19</f>
        <v>5497152.0279962551</v>
      </c>
      <c r="D31" s="219">
        <f>D$23*'Future earnings (CBO)'!$C11^$E$19</f>
        <v>11779611.488563403</v>
      </c>
      <c r="E31" s="221">
        <f>E$23*'Future earnings (CBO)'!$C11^$E$19</f>
        <v>17931186.377035405</v>
      </c>
      <c r="G31" s="220">
        <v>2024</v>
      </c>
      <c r="H31" s="219">
        <f t="shared" si="0"/>
        <v>5500000</v>
      </c>
      <c r="I31" s="219">
        <f t="shared" si="1"/>
        <v>11800000</v>
      </c>
      <c r="J31" s="221">
        <f t="shared" si="2"/>
        <v>17900000</v>
      </c>
      <c r="K31" s="211"/>
    </row>
    <row r="32" spans="2:12" x14ac:dyDescent="0.2">
      <c r="B32" s="222">
        <v>2025</v>
      </c>
      <c r="C32" s="219">
        <f>C$23*'Future earnings (CBO)'!$C12^$E$19</f>
        <v>5541129.2442202242</v>
      </c>
      <c r="D32" s="219">
        <f>D$23*'Future earnings (CBO)'!$C12^$E$19</f>
        <v>11873848.380471909</v>
      </c>
      <c r="E32" s="221">
        <f>E$23*'Future earnings (CBO)'!$C12^$E$19</f>
        <v>18074635.868051685</v>
      </c>
      <c r="F32" s="223"/>
      <c r="G32" s="222">
        <v>2025</v>
      </c>
      <c r="H32" s="219">
        <f t="shared" si="0"/>
        <v>5500000</v>
      </c>
      <c r="I32" s="219">
        <f t="shared" si="1"/>
        <v>11900000</v>
      </c>
      <c r="J32" s="221">
        <f t="shared" si="2"/>
        <v>18100000</v>
      </c>
      <c r="K32" s="211"/>
    </row>
    <row r="33" spans="2:11" x14ac:dyDescent="0.2">
      <c r="B33" s="220">
        <v>2026</v>
      </c>
      <c r="C33" s="219">
        <f>C$23*'Future earnings (CBO)'!$C13^$E$19</f>
        <v>5585458.2781739868</v>
      </c>
      <c r="D33" s="219">
        <f>D$23*'Future earnings (CBO)'!$C13^$E$19</f>
        <v>11968839.167515686</v>
      </c>
      <c r="E33" s="221">
        <f>E$23*'Future earnings (CBO)'!$C13^$E$19</f>
        <v>18219232.954996102</v>
      </c>
      <c r="G33" s="220">
        <v>2026</v>
      </c>
      <c r="H33" s="219">
        <f t="shared" si="0"/>
        <v>5600000</v>
      </c>
      <c r="I33" s="219">
        <f t="shared" si="1"/>
        <v>12000000</v>
      </c>
      <c r="J33" s="221">
        <f t="shared" si="2"/>
        <v>18200000</v>
      </c>
      <c r="K33" s="211"/>
    </row>
    <row r="34" spans="2:11" x14ac:dyDescent="0.2">
      <c r="B34" s="222">
        <v>2027</v>
      </c>
      <c r="C34" s="219">
        <f>C$23*'Future earnings (CBO)'!$C14^$E$19</f>
        <v>5630141.9443993783</v>
      </c>
      <c r="D34" s="219">
        <f>D$23*'Future earnings (CBO)'!$C14^$E$19</f>
        <v>12064589.880855812</v>
      </c>
      <c r="E34" s="221">
        <f>E$23*'Future earnings (CBO)'!$C14^$E$19</f>
        <v>18364986.818636067</v>
      </c>
      <c r="G34" s="222">
        <v>2027</v>
      </c>
      <c r="H34" s="219">
        <f t="shared" si="0"/>
        <v>5600000</v>
      </c>
      <c r="I34" s="219">
        <f t="shared" si="1"/>
        <v>12100000</v>
      </c>
      <c r="J34" s="221">
        <f t="shared" si="2"/>
        <v>18400000</v>
      </c>
      <c r="K34" s="211"/>
    </row>
    <row r="35" spans="2:11" x14ac:dyDescent="0.2">
      <c r="B35" s="220">
        <v>2028</v>
      </c>
      <c r="C35" s="219">
        <f>C$23*'Future earnings (CBO)'!$C15^$E$19</f>
        <v>5675183.079954573</v>
      </c>
      <c r="D35" s="219">
        <f>D$23*'Future earnings (CBO)'!$C15^$E$19</f>
        <v>12161106.599902658</v>
      </c>
      <c r="E35" s="221">
        <f>E$23*'Future earnings (CBO)'!$C15^$E$19</f>
        <v>18511906.713185158</v>
      </c>
      <c r="G35" s="220">
        <v>2028</v>
      </c>
      <c r="H35" s="219">
        <f t="shared" si="0"/>
        <v>5700000</v>
      </c>
      <c r="I35" s="219">
        <f t="shared" si="1"/>
        <v>12200000</v>
      </c>
      <c r="J35" s="221">
        <f t="shared" si="2"/>
        <v>18500000</v>
      </c>
      <c r="K35" s="211"/>
    </row>
    <row r="36" spans="2:11" x14ac:dyDescent="0.2">
      <c r="B36" s="222">
        <v>2029</v>
      </c>
      <c r="C36" s="219">
        <f>C$23*'Future earnings (CBO)'!$C16^$E$19</f>
        <v>5720584.5445942106</v>
      </c>
      <c r="D36" s="219">
        <f>D$23*'Future earnings (CBO)'!$C16^$E$19</f>
        <v>12258395.45270188</v>
      </c>
      <c r="E36" s="221">
        <f>E$23*'Future earnings (CBO)'!$C16^$E$19</f>
        <v>18660001.966890641</v>
      </c>
      <c r="F36" s="223"/>
      <c r="G36" s="222">
        <v>2029</v>
      </c>
      <c r="H36" s="219">
        <f t="shared" si="0"/>
        <v>5700000</v>
      </c>
      <c r="I36" s="218">
        <f t="shared" si="1"/>
        <v>12300000</v>
      </c>
      <c r="J36" s="217">
        <f t="shared" si="2"/>
        <v>18700000</v>
      </c>
      <c r="K36" s="211"/>
    </row>
    <row r="37" spans="2:11" x14ac:dyDescent="0.2">
      <c r="B37" s="220">
        <v>2030</v>
      </c>
      <c r="C37" s="219">
        <f>C$23*'Future earnings (CBO)'!$C17^$E$19</f>
        <v>5766349.2209509639</v>
      </c>
      <c r="D37" s="219">
        <f>D$23*'Future earnings (CBO)'!$C17^$E$19</f>
        <v>12356462.616323495</v>
      </c>
      <c r="E37" s="221">
        <f>E$23*'Future earnings (CBO)'!$C17^$E$19</f>
        <v>18809281.982625764</v>
      </c>
      <c r="G37" s="220">
        <v>2030</v>
      </c>
      <c r="H37" s="219">
        <f t="shared" si="0"/>
        <v>5800000</v>
      </c>
      <c r="I37" s="218">
        <f t="shared" si="1"/>
        <v>12400000</v>
      </c>
      <c r="J37" s="217">
        <f t="shared" si="2"/>
        <v>18800000</v>
      </c>
      <c r="K37" s="211"/>
    </row>
    <row r="38" spans="2:11" x14ac:dyDescent="0.2">
      <c r="B38" s="222">
        <v>2031</v>
      </c>
      <c r="C38" s="219">
        <f>C$23*'Future earnings (CBO)'!$C18^$E$19</f>
        <v>5812480.0147185717</v>
      </c>
      <c r="D38" s="219">
        <f>D$23*'Future earnings (CBO)'!$C18^$E$19</f>
        <v>12455314.317254083</v>
      </c>
      <c r="E38" s="221">
        <f>E$23*'Future earnings (CBO)'!$C18^$E$19</f>
        <v>18959756.238486771</v>
      </c>
      <c r="G38" s="222">
        <v>2031</v>
      </c>
      <c r="H38" s="219">
        <f t="shared" si="0"/>
        <v>5800000</v>
      </c>
      <c r="I38" s="218">
        <f t="shared" si="1"/>
        <v>12500000</v>
      </c>
      <c r="J38" s="217">
        <f t="shared" si="2"/>
        <v>19000000</v>
      </c>
      <c r="K38" s="211"/>
    </row>
    <row r="39" spans="2:11" x14ac:dyDescent="0.2">
      <c r="B39" s="220">
        <v>2032</v>
      </c>
      <c r="C39" s="219">
        <f>C$23*'Future earnings (CBO)'!$C19^$E$19</f>
        <v>5858979.8548363205</v>
      </c>
      <c r="D39" s="219">
        <f>D$23*'Future earnings (CBO)'!$C19^$E$19</f>
        <v>12554956.831792116</v>
      </c>
      <c r="E39" s="221">
        <f>E$23*'Future earnings (CBO)'!$C19^$E$19</f>
        <v>19111434.288394663</v>
      </c>
      <c r="G39" s="220">
        <v>2032</v>
      </c>
      <c r="H39" s="219">
        <f t="shared" si="0"/>
        <v>5900000</v>
      </c>
      <c r="I39" s="218">
        <f t="shared" si="1"/>
        <v>12600000</v>
      </c>
      <c r="J39" s="217">
        <f t="shared" si="2"/>
        <v>19100000</v>
      </c>
      <c r="K39" s="211"/>
    </row>
    <row r="40" spans="2:11" x14ac:dyDescent="0.2">
      <c r="B40" s="222">
        <v>2033</v>
      </c>
      <c r="C40" s="219">
        <f>C$23*'Future earnings (CBO)'!$C20^$E$19</f>
        <v>5905851.6936750105</v>
      </c>
      <c r="D40" s="219">
        <f>D$23*'Future earnings (CBO)'!$C20^$E$19</f>
        <v>12655396.486446451</v>
      </c>
      <c r="E40" s="221">
        <f>E$23*'Future earnings (CBO)'!$C20^$E$19</f>
        <v>19264325.762701821</v>
      </c>
      <c r="G40" s="222">
        <v>2033</v>
      </c>
      <c r="H40" s="219">
        <f t="shared" si="0"/>
        <v>5900000</v>
      </c>
      <c r="I40" s="218">
        <f t="shared" si="1"/>
        <v>12700000</v>
      </c>
      <c r="J40" s="217">
        <f t="shared" si="2"/>
        <v>19300000</v>
      </c>
      <c r="K40" s="211"/>
    </row>
    <row r="41" spans="2:11" x14ac:dyDescent="0.2">
      <c r="B41" s="220">
        <v>2034</v>
      </c>
      <c r="C41" s="219">
        <f>C$23*'Future earnings (CBO)'!$C21^$E$19</f>
        <v>5953098.5072244108</v>
      </c>
      <c r="D41" s="219">
        <f>D$23*'Future earnings (CBO)'!$C21^$E$19</f>
        <v>12756639.658338023</v>
      </c>
      <c r="E41" s="221">
        <f>E$23*'Future earnings (CBO)'!$C21^$E$19</f>
        <v>19418440.368803438</v>
      </c>
      <c r="G41" s="220">
        <v>2034</v>
      </c>
      <c r="H41" s="219">
        <f t="shared" si="0"/>
        <v>6000000</v>
      </c>
      <c r="I41" s="218">
        <f t="shared" si="1"/>
        <v>12800000</v>
      </c>
      <c r="J41" s="217">
        <f t="shared" si="2"/>
        <v>19400000</v>
      </c>
      <c r="K41" s="211"/>
    </row>
    <row r="42" spans="2:11" x14ac:dyDescent="0.2">
      <c r="B42" s="222">
        <v>2035</v>
      </c>
      <c r="C42" s="219">
        <f>C$23*'Future earnings (CBO)'!$C22^$E$19</f>
        <v>6000723.2952822065</v>
      </c>
      <c r="D42" s="219">
        <f>D$23*'Future earnings (CBO)'!$C22^$E$19</f>
        <v>12858692.775604729</v>
      </c>
      <c r="E42" s="221">
        <f>E$23*'Future earnings (CBO)'!$C22^$E$19</f>
        <v>19573787.891753864</v>
      </c>
      <c r="G42" s="222">
        <v>2035</v>
      </c>
      <c r="H42" s="219">
        <f t="shared" si="0"/>
        <v>6000000</v>
      </c>
      <c r="I42" s="218">
        <f t="shared" si="1"/>
        <v>12900000</v>
      </c>
      <c r="J42" s="217">
        <f t="shared" si="2"/>
        <v>19600000</v>
      </c>
      <c r="K42" s="211"/>
    </row>
    <row r="43" spans="2:11" x14ac:dyDescent="0.2">
      <c r="B43" s="220">
        <v>2036</v>
      </c>
      <c r="C43" s="219">
        <f>C$23*'Future earnings (CBO)'!$C23^$E$19</f>
        <v>6048729.0816444643</v>
      </c>
      <c r="D43" s="219">
        <f>D$23*'Future earnings (CBO)'!$C23^$E$19</f>
        <v>12961562.317809567</v>
      </c>
      <c r="E43" s="221">
        <f>E$23*'Future earnings (CBO)'!$C23^$E$19</f>
        <v>19730378.194887899</v>
      </c>
      <c r="G43" s="220">
        <v>2036</v>
      </c>
      <c r="H43" s="219">
        <f t="shared" si="0"/>
        <v>6000000</v>
      </c>
      <c r="I43" s="218">
        <f t="shared" si="1"/>
        <v>13000000</v>
      </c>
      <c r="J43" s="217">
        <f t="shared" si="2"/>
        <v>19700000</v>
      </c>
      <c r="K43" s="211"/>
    </row>
    <row r="44" spans="2:11" x14ac:dyDescent="0.2">
      <c r="B44" s="222">
        <v>2037</v>
      </c>
      <c r="C44" s="219">
        <f>C$23*'Future earnings (CBO)'!$C24^$E$19</f>
        <v>6097118.9142976208</v>
      </c>
      <c r="D44" s="219">
        <f>D$23*'Future earnings (CBO)'!$C24^$E$19</f>
        <v>13065254.816352043</v>
      </c>
      <c r="E44" s="221">
        <f>E$23*'Future earnings (CBO)'!$C24^$E$19</f>
        <v>19888221.220447</v>
      </c>
      <c r="G44" s="222">
        <v>2037</v>
      </c>
      <c r="H44" s="219">
        <f t="shared" si="0"/>
        <v>6100000</v>
      </c>
      <c r="I44" s="218">
        <f t="shared" si="1"/>
        <v>13100000</v>
      </c>
      <c r="J44" s="217">
        <f t="shared" si="2"/>
        <v>19900000</v>
      </c>
      <c r="K44" s="211"/>
    </row>
    <row r="45" spans="2:11" x14ac:dyDescent="0.2">
      <c r="B45" s="220">
        <v>2038</v>
      </c>
      <c r="C45" s="219">
        <f>C$23*'Future earnings (CBO)'!$C25^$E$19</f>
        <v>6145895.8656120021</v>
      </c>
      <c r="D45" s="219">
        <f>D$23*'Future earnings (CBO)'!$C25^$E$19</f>
        <v>13169776.854882861</v>
      </c>
      <c r="E45" s="221">
        <f>E$23*'Future earnings (CBO)'!$C25^$E$19</f>
        <v>20047326.990210578</v>
      </c>
      <c r="G45" s="220">
        <v>2038</v>
      </c>
      <c r="H45" s="219">
        <f t="shared" si="0"/>
        <v>6100000</v>
      </c>
      <c r="I45" s="218">
        <f t="shared" si="1"/>
        <v>13200000</v>
      </c>
      <c r="J45" s="217">
        <f t="shared" si="2"/>
        <v>20000000</v>
      </c>
      <c r="K45" s="211"/>
    </row>
    <row r="46" spans="2:11" x14ac:dyDescent="0.2">
      <c r="B46" s="222">
        <v>2039</v>
      </c>
      <c r="C46" s="219">
        <f>C$23*'Future earnings (CBO)'!$C26^$E$19</f>
        <v>6195063.0325368978</v>
      </c>
      <c r="D46" s="219">
        <f>D$23*'Future earnings (CBO)'!$C26^$E$19</f>
        <v>13275135.069721924</v>
      </c>
      <c r="E46" s="221">
        <f>E$23*'Future earnings (CBO)'!$C26^$E$19</f>
        <v>20207705.606132265</v>
      </c>
      <c r="G46" s="222">
        <v>2039</v>
      </c>
      <c r="H46" s="219">
        <f t="shared" si="0"/>
        <v>6200000</v>
      </c>
      <c r="I46" s="218">
        <f t="shared" si="1"/>
        <v>13300000</v>
      </c>
      <c r="J46" s="217">
        <f t="shared" si="2"/>
        <v>20200000</v>
      </c>
      <c r="K46" s="211"/>
    </row>
    <row r="47" spans="2:11" x14ac:dyDescent="0.2">
      <c r="B47" s="220">
        <v>2040</v>
      </c>
      <c r="C47" s="219">
        <f>C$23*'Future earnings (CBO)'!$C27^$E$19</f>
        <v>6244623.5367971929</v>
      </c>
      <c r="D47" s="219">
        <f>D$23*'Future earnings (CBO)'!$C27^$E$19</f>
        <v>13381336.150279701</v>
      </c>
      <c r="E47" s="221">
        <f>E$23*'Future earnings (CBO)'!$C27^$E$19</f>
        <v>20369367.250981323</v>
      </c>
      <c r="G47" s="220">
        <v>2040</v>
      </c>
      <c r="H47" s="219">
        <f t="shared" si="0"/>
        <v>6200000</v>
      </c>
      <c r="I47" s="218">
        <f t="shared" si="1"/>
        <v>13400000</v>
      </c>
      <c r="J47" s="217">
        <f t="shared" si="2"/>
        <v>20400000</v>
      </c>
      <c r="K47" s="211"/>
    </row>
    <row r="48" spans="2:11" x14ac:dyDescent="0.2">
      <c r="B48" s="222">
        <v>2041</v>
      </c>
      <c r="C48" s="219">
        <f>C$23*'Future earnings (CBO)'!$C28^$E$19</f>
        <v>6294580.5250915708</v>
      </c>
      <c r="D48" s="219">
        <f>D$23*'Future earnings (CBO)'!$C28^$E$19</f>
        <v>13488386.839481939</v>
      </c>
      <c r="E48" s="221">
        <f>E$23*'Future earnings (CBO)'!$C28^$E$19</f>
        <v>20532322.188989174</v>
      </c>
      <c r="G48" s="222">
        <v>2041</v>
      </c>
      <c r="H48" s="219">
        <f t="shared" si="0"/>
        <v>6300000</v>
      </c>
      <c r="I48" s="218">
        <f t="shared" si="1"/>
        <v>13500000</v>
      </c>
      <c r="J48" s="217">
        <f t="shared" si="2"/>
        <v>20500000</v>
      </c>
      <c r="K48" s="211"/>
    </row>
    <row r="49" spans="2:11" x14ac:dyDescent="0.2">
      <c r="B49" s="220">
        <v>2042</v>
      </c>
      <c r="C49" s="219">
        <f>C$23*'Future earnings (CBO)'!$C29^$E$19</f>
        <v>6344937.1692923037</v>
      </c>
      <c r="D49" s="219">
        <f>D$23*'Future earnings (CBO)'!$C29^$E$19</f>
        <v>13596293.934197793</v>
      </c>
      <c r="E49" s="221">
        <f>E$23*'Future earnings (CBO)'!$C29^$E$19</f>
        <v>20696580.766501088</v>
      </c>
      <c r="G49" s="220">
        <v>2042</v>
      </c>
      <c r="H49" s="219">
        <f t="shared" si="0"/>
        <v>6300000</v>
      </c>
      <c r="I49" s="218">
        <f t="shared" si="1"/>
        <v>13600000</v>
      </c>
      <c r="J49" s="217">
        <f t="shared" si="2"/>
        <v>20700000</v>
      </c>
      <c r="K49" s="211"/>
    </row>
    <row r="50" spans="2:11" x14ac:dyDescent="0.2">
      <c r="B50" s="222">
        <v>2043</v>
      </c>
      <c r="C50" s="219">
        <f>C$23*'Future earnings (CBO)'!$C30^$E$19</f>
        <v>6395696.6666466417</v>
      </c>
      <c r="D50" s="219">
        <f>D$23*'Future earnings (CBO)'!$C30^$E$19</f>
        <v>13705064.285671376</v>
      </c>
      <c r="E50" s="221">
        <f>E$23*'Future earnings (CBO)'!$C30^$E$19</f>
        <v>20862153.412633095</v>
      </c>
      <c r="G50" s="222">
        <v>2043</v>
      </c>
      <c r="H50" s="219">
        <f t="shared" si="0"/>
        <v>6400000</v>
      </c>
      <c r="I50" s="218">
        <f t="shared" si="1"/>
        <v>13700000</v>
      </c>
      <c r="J50" s="217">
        <f t="shared" si="2"/>
        <v>20900000</v>
      </c>
      <c r="K50" s="211"/>
    </row>
    <row r="51" spans="2:11" x14ac:dyDescent="0.2">
      <c r="B51" s="220">
        <v>2044</v>
      </c>
      <c r="C51" s="219">
        <f>C$23*'Future earnings (CBO)'!$C31^$E$19</f>
        <v>6446862.2399798147</v>
      </c>
      <c r="D51" s="219">
        <f>D$23*'Future earnings (CBO)'!$C31^$E$19</f>
        <v>13814704.799956746</v>
      </c>
      <c r="E51" s="221">
        <f>E$23*'Future earnings (CBO)'!$C31^$E$19</f>
        <v>21029050.63993416</v>
      </c>
      <c r="G51" s="220">
        <v>2044</v>
      </c>
      <c r="H51" s="219">
        <f t="shared" si="0"/>
        <v>6400000</v>
      </c>
      <c r="I51" s="218">
        <f t="shared" si="1"/>
        <v>13800000</v>
      </c>
      <c r="J51" s="217">
        <f t="shared" si="2"/>
        <v>21000000</v>
      </c>
      <c r="K51" s="211"/>
    </row>
    <row r="52" spans="2:11" x14ac:dyDescent="0.2">
      <c r="B52" s="222">
        <v>2045</v>
      </c>
      <c r="C52" s="219">
        <f>C$23*'Future earnings (CBO)'!$C32^$E$19</f>
        <v>6498437.137899654</v>
      </c>
      <c r="D52" s="219">
        <f>D$23*'Future earnings (CBO)'!$C32^$E$19</f>
        <v>13925222.438356401</v>
      </c>
      <c r="E52" s="221">
        <f>E$23*'Future earnings (CBO)'!$C32^$E$19</f>
        <v>21197283.045053635</v>
      </c>
      <c r="G52" s="222">
        <v>2045</v>
      </c>
      <c r="H52" s="219">
        <f t="shared" si="0"/>
        <v>6500000</v>
      </c>
      <c r="I52" s="218">
        <f t="shared" si="1"/>
        <v>13900000</v>
      </c>
      <c r="J52" s="217">
        <f t="shared" si="2"/>
        <v>21200000</v>
      </c>
      <c r="K52" s="211"/>
    </row>
    <row r="53" spans="2:11" x14ac:dyDescent="0.2">
      <c r="B53" s="220">
        <v>2046</v>
      </c>
      <c r="C53" s="219">
        <f>C$23*'Future earnings (CBO)'!$C33^$E$19</f>
        <v>6550424.6350028506</v>
      </c>
      <c r="D53" s="219">
        <f>D$23*'Future earnings (CBO)'!$C33^$E$19</f>
        <v>14036624.217863252</v>
      </c>
      <c r="E53" s="221">
        <f>E$23*'Future earnings (CBO)'!$C33^$E$19</f>
        <v>21366861.309414063</v>
      </c>
      <c r="G53" s="220">
        <v>2046</v>
      </c>
      <c r="H53" s="219">
        <f t="shared" si="0"/>
        <v>6600000</v>
      </c>
      <c r="I53" s="218">
        <f t="shared" si="1"/>
        <v>14000000</v>
      </c>
      <c r="J53" s="217">
        <f t="shared" si="2"/>
        <v>21400000</v>
      </c>
      <c r="K53" s="211"/>
    </row>
    <row r="54" spans="2:11" x14ac:dyDescent="0.2">
      <c r="B54" s="222">
        <v>2047</v>
      </c>
      <c r="C54" s="219">
        <f>C$23*'Future earnings (CBO)'!$C34^$E$19</f>
        <v>6602828.0320828734</v>
      </c>
      <c r="D54" s="219">
        <f>D$23*'Future earnings (CBO)'!$C34^$E$19</f>
        <v>14148917.211606158</v>
      </c>
      <c r="E54" s="221">
        <f>E$23*'Future earnings (CBO)'!$C34^$E$19</f>
        <v>21537796.199889373</v>
      </c>
      <c r="G54" s="222">
        <v>2047</v>
      </c>
      <c r="H54" s="219">
        <f t="shared" si="0"/>
        <v>6600000</v>
      </c>
      <c r="I54" s="218">
        <f t="shared" si="1"/>
        <v>14100000</v>
      </c>
      <c r="J54" s="217">
        <f t="shared" si="2"/>
        <v>21500000</v>
      </c>
      <c r="K54" s="211"/>
    </row>
    <row r="55" spans="2:11" x14ac:dyDescent="0.2">
      <c r="B55" s="220">
        <v>2048</v>
      </c>
      <c r="C55" s="219">
        <f>C$23*'Future earnings (CBO)'!$C35^$E$19</f>
        <v>6655650.6563395364</v>
      </c>
      <c r="D55" s="219">
        <f>D$23*'Future earnings (CBO)'!$C35^$E$19</f>
        <v>14262108.549299007</v>
      </c>
      <c r="E55" s="221">
        <f>E$23*'Future earnings (CBO)'!$C35^$E$19</f>
        <v>21710098.569488488</v>
      </c>
      <c r="G55" s="220">
        <v>2048</v>
      </c>
      <c r="H55" s="219">
        <f t="shared" si="0"/>
        <v>6700000</v>
      </c>
      <c r="I55" s="218">
        <f t="shared" si="1"/>
        <v>14300000</v>
      </c>
      <c r="J55" s="217">
        <f t="shared" si="2"/>
        <v>21700000</v>
      </c>
      <c r="K55" s="211"/>
    </row>
    <row r="56" spans="2:11" ht="13.5" thickBot="1" x14ac:dyDescent="0.25">
      <c r="B56" s="215">
        <v>2049</v>
      </c>
      <c r="C56" s="214">
        <f>C$23*'Future earnings (CBO)'!$C36^$E$19</f>
        <v>6708895.8615902523</v>
      </c>
      <c r="D56" s="214">
        <f>D$23*'Future earnings (CBO)'!$C36^$E$19</f>
        <v>14376205.417693399</v>
      </c>
      <c r="E56" s="216">
        <f>E$23*'Future earnings (CBO)'!$C36^$E$19</f>
        <v>21883779.358044397</v>
      </c>
      <c r="G56" s="215">
        <v>2049</v>
      </c>
      <c r="H56" s="214">
        <f t="shared" si="0"/>
        <v>6700000</v>
      </c>
      <c r="I56" s="213">
        <f t="shared" si="1"/>
        <v>14400000</v>
      </c>
      <c r="J56" s="212">
        <f t="shared" si="2"/>
        <v>21900000</v>
      </c>
      <c r="K56" s="211"/>
    </row>
  </sheetData>
  <mergeCells count="13">
    <mergeCell ref="L6:S16"/>
    <mergeCell ref="B16:D16"/>
    <mergeCell ref="B17:D17"/>
    <mergeCell ref="B12:B13"/>
    <mergeCell ref="B4:J9"/>
    <mergeCell ref="F16:G16"/>
    <mergeCell ref="F17:G17"/>
    <mergeCell ref="F18:G18"/>
    <mergeCell ref="F19:G19"/>
    <mergeCell ref="F12:G13"/>
    <mergeCell ref="B19:D19"/>
    <mergeCell ref="B22:B23"/>
    <mergeCell ref="G22:G23"/>
  </mergeCells>
  <dataValidations count="1">
    <dataValidation type="list" allowBlank="1" showInputMessage="1" showErrorMessage="1" sqref="C20 H24:H25" xr:uid="{00000000-0002-0000-0100-000000000000}">
      <formula1>$B$27:$B$38</formula1>
    </dataValidation>
  </dataValidations>
  <pageMargins left="0.7" right="0.7" top="0.75" bottom="0.75" header="0.3" footer="0.3"/>
  <pageSetup scale="5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33EEB-563F-4D34-8383-99BD037DB669}">
  <sheetPr codeName="Sheet3">
    <tabColor rgb="FF9BBB59"/>
    <pageSetUpPr fitToPage="1"/>
  </sheetPr>
  <dimension ref="A2:K92"/>
  <sheetViews>
    <sheetView topLeftCell="A7" zoomScaleNormal="100" workbookViewId="0">
      <selection activeCell="G25" sqref="G25"/>
    </sheetView>
  </sheetViews>
  <sheetFormatPr defaultColWidth="9.140625" defaultRowHeight="12.75" x14ac:dyDescent="0.2"/>
  <cols>
    <col min="1" max="1" width="3.140625" style="43" customWidth="1"/>
    <col min="2" max="4" width="16.7109375" style="44" customWidth="1"/>
    <col min="5" max="6" width="16.42578125" style="44" bestFit="1" customWidth="1"/>
    <col min="7" max="8" width="16.42578125" style="44" customWidth="1"/>
    <col min="9" max="9" width="9.140625" style="43"/>
    <col min="10" max="10" width="4.28515625" style="43" customWidth="1"/>
    <col min="11" max="12" width="14.7109375" style="43" bestFit="1" customWidth="1"/>
    <col min="13" max="16384" width="9.140625" style="43"/>
  </cols>
  <sheetData>
    <row r="2" spans="2:11" ht="15" x14ac:dyDescent="0.25">
      <c r="B2" s="110" t="s">
        <v>222</v>
      </c>
      <c r="C2" s="15"/>
      <c r="D2" s="15"/>
      <c r="E2" s="15"/>
      <c r="F2" s="4"/>
      <c r="G2" s="4"/>
      <c r="H2" s="4"/>
      <c r="I2" s="4"/>
    </row>
    <row r="3" spans="2:11" x14ac:dyDescent="0.2">
      <c r="B3" s="15"/>
      <c r="C3" s="15"/>
      <c r="D3" s="15"/>
      <c r="E3" s="15"/>
      <c r="F3" s="4"/>
      <c r="G3" s="4"/>
      <c r="H3" s="4"/>
      <c r="I3" s="4"/>
    </row>
    <row r="4" spans="2:11" ht="12.75" customHeight="1" x14ac:dyDescent="0.2">
      <c r="B4" s="300" t="s">
        <v>271</v>
      </c>
      <c r="C4" s="300"/>
      <c r="D4" s="300"/>
      <c r="E4" s="300"/>
      <c r="F4" s="300"/>
      <c r="G4" s="300"/>
      <c r="H4" s="300"/>
      <c r="I4" s="300"/>
    </row>
    <row r="5" spans="2:11" ht="12.75" customHeight="1" x14ac:dyDescent="0.2">
      <c r="B5" s="300"/>
      <c r="C5" s="300"/>
      <c r="D5" s="300"/>
      <c r="E5" s="300"/>
      <c r="F5" s="300"/>
      <c r="G5" s="300"/>
      <c r="H5" s="300"/>
      <c r="I5" s="300"/>
    </row>
    <row r="6" spans="2:11" ht="12.75" customHeight="1" x14ac:dyDescent="0.2">
      <c r="B6" s="300"/>
      <c r="C6" s="300"/>
      <c r="D6" s="300"/>
      <c r="E6" s="300"/>
      <c r="F6" s="300"/>
      <c r="G6" s="300"/>
      <c r="H6" s="300"/>
      <c r="I6" s="300"/>
      <c r="K6" s="148" t="s">
        <v>235</v>
      </c>
    </row>
    <row r="7" spans="2:11" ht="12.75" customHeight="1" x14ac:dyDescent="0.2">
      <c r="B7" s="300"/>
      <c r="C7" s="300"/>
      <c r="D7" s="300"/>
      <c r="E7" s="300"/>
      <c r="F7" s="300"/>
      <c r="G7" s="300"/>
      <c r="H7" s="300"/>
      <c r="I7" s="300"/>
    </row>
    <row r="8" spans="2:11" ht="12.75" customHeight="1" x14ac:dyDescent="0.2">
      <c r="B8" s="300"/>
      <c r="C8" s="300"/>
      <c r="D8" s="300"/>
      <c r="E8" s="300"/>
      <c r="F8" s="300"/>
      <c r="G8" s="300"/>
      <c r="H8" s="300"/>
      <c r="I8" s="300"/>
    </row>
    <row r="9" spans="2:11" ht="12.75" customHeight="1" x14ac:dyDescent="0.2">
      <c r="B9" s="300"/>
      <c r="C9" s="300"/>
      <c r="D9" s="300"/>
      <c r="E9" s="300"/>
      <c r="F9" s="300"/>
      <c r="G9" s="300"/>
      <c r="H9" s="300"/>
      <c r="I9" s="300"/>
    </row>
    <row r="10" spans="2:11" ht="12.75" customHeight="1" x14ac:dyDescent="0.2">
      <c r="B10" s="300"/>
      <c r="C10" s="300"/>
      <c r="D10" s="300"/>
      <c r="E10" s="300"/>
      <c r="F10" s="300"/>
      <c r="G10" s="300"/>
      <c r="H10" s="300"/>
      <c r="I10" s="300"/>
    </row>
    <row r="11" spans="2:11" ht="12.75" customHeight="1" x14ac:dyDescent="0.2">
      <c r="B11" s="300"/>
      <c r="C11" s="300"/>
      <c r="D11" s="300"/>
      <c r="E11" s="300"/>
      <c r="F11" s="300"/>
      <c r="G11" s="300"/>
      <c r="H11" s="300"/>
      <c r="I11" s="300"/>
    </row>
    <row r="12" spans="2:11" ht="15.95" customHeight="1" x14ac:dyDescent="0.2">
      <c r="B12" s="300"/>
      <c r="C12" s="300"/>
      <c r="D12" s="300"/>
      <c r="E12" s="300"/>
      <c r="F12" s="300"/>
      <c r="G12" s="300"/>
      <c r="H12" s="300"/>
      <c r="I12" s="300"/>
    </row>
    <row r="14" spans="2:11" ht="13.5" thickBot="1" x14ac:dyDescent="0.25">
      <c r="B14" s="114" t="s">
        <v>181</v>
      </c>
    </row>
    <row r="15" spans="2:11" ht="15.75" customHeight="1" thickBot="1" x14ac:dyDescent="0.25">
      <c r="B15" s="301" t="s">
        <v>225</v>
      </c>
      <c r="C15" s="302"/>
      <c r="D15" s="307">
        <v>40</v>
      </c>
      <c r="E15" s="308"/>
      <c r="F15" s="117"/>
      <c r="G15" s="123" t="s">
        <v>230</v>
      </c>
      <c r="I15" s="118"/>
    </row>
    <row r="16" spans="2:11" x14ac:dyDescent="0.2">
      <c r="B16" s="303" t="s">
        <v>224</v>
      </c>
      <c r="C16" s="304"/>
      <c r="D16" s="309" t="s">
        <v>227</v>
      </c>
      <c r="E16" s="310"/>
      <c r="F16" s="116"/>
      <c r="G16" s="99" t="s">
        <v>64</v>
      </c>
      <c r="H16" s="120">
        <f>+G92</f>
        <v>19.64395985276742</v>
      </c>
      <c r="I16" s="119"/>
    </row>
    <row r="17" spans="1:9" ht="13.5" thickBot="1" x14ac:dyDescent="0.25">
      <c r="B17" s="303" t="s">
        <v>226</v>
      </c>
      <c r="C17" s="304"/>
      <c r="D17" s="309" t="s">
        <v>228</v>
      </c>
      <c r="E17" s="310"/>
      <c r="F17" s="116"/>
      <c r="G17" s="121" t="s">
        <v>65</v>
      </c>
      <c r="H17" s="122">
        <f>+H92</f>
        <v>11.801731957507421</v>
      </c>
      <c r="I17" s="119"/>
    </row>
    <row r="18" spans="1:9" ht="15.75" customHeight="1" thickBot="1" x14ac:dyDescent="0.25">
      <c r="B18" s="305" t="s">
        <v>190</v>
      </c>
      <c r="C18" s="306"/>
      <c r="D18" s="311" t="s">
        <v>241</v>
      </c>
      <c r="E18" s="312"/>
      <c r="F18" s="116"/>
      <c r="I18" s="119"/>
    </row>
    <row r="19" spans="1:9" x14ac:dyDescent="0.2">
      <c r="A19" s="47"/>
      <c r="I19" s="115"/>
    </row>
    <row r="20" spans="1:9" x14ac:dyDescent="0.2">
      <c r="A20" s="47"/>
      <c r="B20" s="48"/>
    </row>
    <row r="21" spans="1:9" x14ac:dyDescent="0.2">
      <c r="B21" s="49"/>
      <c r="C21" s="50"/>
      <c r="D21" s="50"/>
      <c r="E21" s="50"/>
    </row>
    <row r="22" spans="1:9" ht="13.5" thickBot="1" x14ac:dyDescent="0.25">
      <c r="B22" s="155" t="s">
        <v>260</v>
      </c>
      <c r="E22" s="50"/>
      <c r="F22" s="155" t="s">
        <v>261</v>
      </c>
    </row>
    <row r="23" spans="1:9" ht="13.5" thickBot="1" x14ac:dyDescent="0.25">
      <c r="B23" s="57" t="s">
        <v>185</v>
      </c>
      <c r="C23" s="58" t="s">
        <v>64</v>
      </c>
      <c r="D23" s="59" t="s">
        <v>65</v>
      </c>
      <c r="E23" s="50"/>
      <c r="F23" s="57" t="s">
        <v>185</v>
      </c>
      <c r="G23" s="58" t="s">
        <v>64</v>
      </c>
      <c r="H23" s="59" t="s">
        <v>65</v>
      </c>
    </row>
    <row r="24" spans="1:9" x14ac:dyDescent="0.2">
      <c r="B24" s="60" t="s">
        <v>186</v>
      </c>
      <c r="C24" s="61">
        <f>'VSL annual update'!$C$23/$G$92</f>
        <v>271060.71624940028</v>
      </c>
      <c r="D24" s="62">
        <f>'VSL annual update'!$C$23/$H$92</f>
        <v>451180.03415408893</v>
      </c>
      <c r="E24" s="50"/>
      <c r="F24" s="60" t="s">
        <v>186</v>
      </c>
      <c r="G24" s="61">
        <f>ROUND(C24,-4)</f>
        <v>270000</v>
      </c>
      <c r="H24" s="62">
        <f t="shared" ref="G24:H26" si="0">ROUND(D24,-4)</f>
        <v>450000</v>
      </c>
    </row>
    <row r="25" spans="1:9" x14ac:dyDescent="0.2">
      <c r="B25" s="63" t="s">
        <v>187</v>
      </c>
      <c r="C25" s="64">
        <f>'VSL annual update'!$D$23/$G$92</f>
        <v>580844.39196300064</v>
      </c>
      <c r="D25" s="65">
        <f>'VSL annual update'!$D$23/$H$92</f>
        <v>966814.3589016191</v>
      </c>
      <c r="E25" s="50"/>
      <c r="F25" s="63" t="s">
        <v>187</v>
      </c>
      <c r="G25" s="64">
        <f t="shared" si="0"/>
        <v>580000</v>
      </c>
      <c r="H25" s="65">
        <f>ROUND(D25,-4)</f>
        <v>970000</v>
      </c>
    </row>
    <row r="26" spans="1:9" ht="13.5" thickBot="1" x14ac:dyDescent="0.25">
      <c r="B26" s="66" t="s">
        <v>188</v>
      </c>
      <c r="C26" s="67">
        <f>'VSL annual update'!$E$23/$G$92</f>
        <v>884174.24109923432</v>
      </c>
      <c r="D26" s="68">
        <f>'VSL annual update'!$E$23/$H$92</f>
        <v>1471706.3018835757</v>
      </c>
      <c r="E26" s="50"/>
      <c r="F26" s="66" t="s">
        <v>188</v>
      </c>
      <c r="G26" s="67">
        <f t="shared" si="0"/>
        <v>880000</v>
      </c>
      <c r="H26" s="68">
        <f t="shared" si="0"/>
        <v>1470000</v>
      </c>
    </row>
    <row r="27" spans="1:9" x14ac:dyDescent="0.2">
      <c r="B27" s="43"/>
      <c r="C27" s="43"/>
      <c r="D27" s="43"/>
      <c r="E27" s="50"/>
    </row>
    <row r="28" spans="1:9" ht="13.5" thickBot="1" x14ac:dyDescent="0.25">
      <c r="B28" s="114" t="s">
        <v>229</v>
      </c>
    </row>
    <row r="29" spans="1:9" ht="15.75" customHeight="1" x14ac:dyDescent="0.2">
      <c r="B29" s="296" t="s">
        <v>182</v>
      </c>
      <c r="C29" s="298" t="s">
        <v>183</v>
      </c>
      <c r="D29" s="298" t="s">
        <v>184</v>
      </c>
      <c r="E29" s="294" t="s">
        <v>190</v>
      </c>
      <c r="F29" s="294"/>
      <c r="G29" s="294" t="s">
        <v>189</v>
      </c>
      <c r="H29" s="295"/>
    </row>
    <row r="30" spans="1:9" ht="15.75" customHeight="1" thickBot="1" x14ac:dyDescent="0.25">
      <c r="B30" s="297"/>
      <c r="C30" s="299"/>
      <c r="D30" s="299"/>
      <c r="E30" s="71">
        <v>0.03</v>
      </c>
      <c r="F30" s="71">
        <v>7.0000000000000007E-2</v>
      </c>
      <c r="G30" s="71">
        <v>0.03</v>
      </c>
      <c r="H30" s="72">
        <v>7.0000000000000007E-2</v>
      </c>
    </row>
    <row r="31" spans="1:9" x14ac:dyDescent="0.2">
      <c r="B31" s="56">
        <v>40</v>
      </c>
      <c r="C31" s="69">
        <f>'Life table (CDC)'!D49/'Life table (CDC)'!$D$49</f>
        <v>1</v>
      </c>
      <c r="D31" s="69">
        <f>+'HRQL (Hanmer et al.)'!$D$13</f>
        <v>0.875</v>
      </c>
      <c r="E31" s="69">
        <f>1/1.03^(B31-$B$31)</f>
        <v>1</v>
      </c>
      <c r="F31" s="69">
        <f>1/1.07^(B31-$B$31)</f>
        <v>1</v>
      </c>
      <c r="G31" s="69">
        <f>C31*D31*E31</f>
        <v>0.875</v>
      </c>
      <c r="H31" s="70">
        <f>C31*D31*F31</f>
        <v>0.875</v>
      </c>
    </row>
    <row r="32" spans="1:9" x14ac:dyDescent="0.2">
      <c r="B32" s="45">
        <v>41</v>
      </c>
      <c r="C32" s="46">
        <f>'Life table (CDC)'!D50/'Life table (CDC)'!$D$49</f>
        <v>0.99807069952701022</v>
      </c>
      <c r="D32" s="69">
        <f>+'HRQL (Hanmer et al.)'!$D$13</f>
        <v>0.875</v>
      </c>
      <c r="E32" s="46">
        <f t="shared" ref="E32:E33" si="1">1/1.03^(B32-$B$31)</f>
        <v>0.970873786407767</v>
      </c>
      <c r="F32" s="46">
        <f t="shared" ref="F32:F33" si="2">1/1.07^(B32-$B$31)</f>
        <v>0.93457943925233644</v>
      </c>
      <c r="G32" s="46">
        <f t="shared" ref="G32:G91" si="3">C32*D32*E32</f>
        <v>0.84787559425838255</v>
      </c>
      <c r="H32" s="51">
        <f t="shared" ref="H32:H91" si="4">C32*D32*F32</f>
        <v>0.81617931036087288</v>
      </c>
    </row>
    <row r="33" spans="2:8" x14ac:dyDescent="0.2">
      <c r="B33" s="52">
        <v>42</v>
      </c>
      <c r="C33" s="46">
        <f>'Life table (CDC)'!D51/'Life table (CDC)'!$D$49</f>
        <v>0.9960584183885155</v>
      </c>
      <c r="D33" s="69">
        <f>+'HRQL (Hanmer et al.)'!$D$13</f>
        <v>0.875</v>
      </c>
      <c r="E33" s="46">
        <f t="shared" si="1"/>
        <v>0.94259590913375435</v>
      </c>
      <c r="F33" s="46">
        <f t="shared" si="2"/>
        <v>0.87343872827321156</v>
      </c>
      <c r="G33" s="46">
        <f t="shared" si="3"/>
        <v>0.82152051662734571</v>
      </c>
      <c r="H33" s="51">
        <f t="shared" si="4"/>
        <v>0.76124649846270498</v>
      </c>
    </row>
    <row r="34" spans="2:8" x14ac:dyDescent="0.2">
      <c r="B34" s="45">
        <v>43</v>
      </c>
      <c r="C34" s="46">
        <f>'Life table (CDC)'!D52/'Life table (CDC)'!$D$49</f>
        <v>0.9939320388349514</v>
      </c>
      <c r="D34" s="69">
        <f>+'HRQL (Hanmer et al.)'!$D$13</f>
        <v>0.875</v>
      </c>
      <c r="E34" s="46">
        <f t="shared" ref="E34:E65" si="5">1/1.03^(B34-$B$31)</f>
        <v>0.91514165935315961</v>
      </c>
      <c r="F34" s="46">
        <f t="shared" ref="F34:F65" si="6">1/1.07^(B34-$B$31)</f>
        <v>0.81629787689085187</v>
      </c>
      <c r="G34" s="46">
        <f t="shared" si="3"/>
        <v>0.7958900383907257</v>
      </c>
      <c r="H34" s="51">
        <f t="shared" si="4"/>
        <v>0.7099265364404207</v>
      </c>
    </row>
    <row r="35" spans="2:8" x14ac:dyDescent="0.2">
      <c r="B35" s="45">
        <v>44</v>
      </c>
      <c r="C35" s="46">
        <f>'Life table (CDC)'!D53/'Life table (CDC)'!$D$49</f>
        <v>0.99165007053356569</v>
      </c>
      <c r="D35" s="69">
        <f>+'HRQL (Hanmer et al.)'!$D$13</f>
        <v>0.875</v>
      </c>
      <c r="E35" s="46">
        <f>1/1.03^(B35-$B$31)</f>
        <v>0.888487047915689</v>
      </c>
      <c r="F35" s="46">
        <f>1/1.07^(B35-$B$31)</f>
        <v>0.7628952120475252</v>
      </c>
      <c r="G35" s="46">
        <f>C35*D35*E35</f>
        <v>0.77093471326703344</v>
      </c>
      <c r="H35" s="51">
        <f t="shared" si="4"/>
        <v>0.66195945448206694</v>
      </c>
    </row>
    <row r="36" spans="2:8" x14ac:dyDescent="0.2">
      <c r="B36" s="45">
        <v>45</v>
      </c>
      <c r="C36" s="46">
        <f>'Life table (CDC)'!D54/'Life table (CDC)'!$D$49</f>
        <v>0.98921251348435812</v>
      </c>
      <c r="D36" s="69">
        <f>+'HRQL (Hanmer et al.)'!$D$13</f>
        <v>0.875</v>
      </c>
      <c r="E36" s="46">
        <f t="shared" si="5"/>
        <v>0.86260878438416411</v>
      </c>
      <c r="F36" s="46">
        <f t="shared" si="6"/>
        <v>0.71298617948366838</v>
      </c>
      <c r="G36" s="46">
        <f t="shared" si="3"/>
        <v>0.74664047828505242</v>
      </c>
      <c r="H36" s="51">
        <f t="shared" si="4"/>
        <v>0.61713299435081814</v>
      </c>
    </row>
    <row r="37" spans="2:8" x14ac:dyDescent="0.2">
      <c r="B37" s="45">
        <v>46</v>
      </c>
      <c r="C37" s="46">
        <f>'Life table (CDC)'!D55/'Life table (CDC)'!$D$49</f>
        <v>0.98658824993776451</v>
      </c>
      <c r="D37" s="69">
        <f>+'HRQL (Hanmer et al.)'!$D$13</f>
        <v>0.875</v>
      </c>
      <c r="E37" s="46">
        <f t="shared" si="5"/>
        <v>0.83748425668365445</v>
      </c>
      <c r="F37" s="46">
        <f t="shared" si="6"/>
        <v>0.66634222381651254</v>
      </c>
      <c r="G37" s="46">
        <f t="shared" si="3"/>
        <v>0.72297061125796169</v>
      </c>
      <c r="H37" s="51">
        <f t="shared" si="4"/>
        <v>0.57522973239792496</v>
      </c>
    </row>
    <row r="38" spans="2:8" x14ac:dyDescent="0.2">
      <c r="B38" s="45">
        <v>47</v>
      </c>
      <c r="C38" s="46">
        <f>'Life table (CDC)'!D56/'Life table (CDC)'!$D$49</f>
        <v>0.98376690731059668</v>
      </c>
      <c r="D38" s="69">
        <f>+'HRQL (Hanmer et al.)'!$D$13</f>
        <v>0.875</v>
      </c>
      <c r="E38" s="46">
        <f t="shared" si="5"/>
        <v>0.81309151134335378</v>
      </c>
      <c r="F38" s="46">
        <f t="shared" si="6"/>
        <v>0.62274974188459109</v>
      </c>
      <c r="G38" s="46">
        <f t="shared" si="3"/>
        <v>0.69990595629040631</v>
      </c>
      <c r="H38" s="51">
        <f>C38*D38*F38</f>
        <v>0.53606051415199196</v>
      </c>
    </row>
    <row r="39" spans="2:8" x14ac:dyDescent="0.2">
      <c r="B39" s="45">
        <v>48</v>
      </c>
      <c r="C39" s="46">
        <f>'Life table (CDC)'!D57/'Life table (CDC)'!$D$49</f>
        <v>0.98071736785329022</v>
      </c>
      <c r="D39" s="69">
        <f>+'HRQL (Hanmer et al.)'!$D$13</f>
        <v>0.875</v>
      </c>
      <c r="E39" s="46">
        <f t="shared" si="5"/>
        <v>0.78940923431393573</v>
      </c>
      <c r="F39" s="46">
        <f t="shared" si="6"/>
        <v>0.5820091045650384</v>
      </c>
      <c r="G39" s="46">
        <f t="shared" si="3"/>
        <v>0.67741392813101375</v>
      </c>
      <c r="H39" s="51">
        <f t="shared" si="4"/>
        <v>0.49943813245871549</v>
      </c>
    </row>
    <row r="40" spans="2:8" x14ac:dyDescent="0.2">
      <c r="B40" s="45">
        <v>49</v>
      </c>
      <c r="C40" s="46">
        <f>'Life table (CDC)'!D58/'Life table (CDC)'!$D$49</f>
        <v>0.97743963156584512</v>
      </c>
      <c r="D40" s="69">
        <f>+'HRQL (Hanmer et al.)'!$D$13</f>
        <v>0.875</v>
      </c>
      <c r="E40" s="46">
        <f t="shared" si="5"/>
        <v>0.76641673234362695</v>
      </c>
      <c r="F40" s="46">
        <f t="shared" si="6"/>
        <v>0.54393374258414806</v>
      </c>
      <c r="G40" s="46">
        <f t="shared" si="3"/>
        <v>0.65548532742687193</v>
      </c>
      <c r="H40" s="51">
        <f t="shared" si="4"/>
        <v>0.46520459732922081</v>
      </c>
    </row>
    <row r="41" spans="2:8" x14ac:dyDescent="0.2">
      <c r="B41" s="45">
        <v>50</v>
      </c>
      <c r="C41" s="46">
        <f>'Life table (CDC)'!D59/'Life table (CDC)'!$D$49</f>
        <v>0.97388183553232099</v>
      </c>
      <c r="D41" s="46">
        <f>+'HRQL (Hanmer et al.)'!$D$14</f>
        <v>0.84899999999999998</v>
      </c>
      <c r="E41" s="46">
        <f t="shared" si="5"/>
        <v>0.74409391489672516</v>
      </c>
      <c r="F41" s="46">
        <f t="shared" si="6"/>
        <v>0.5083492921347178</v>
      </c>
      <c r="G41" s="46">
        <f t="shared" si="3"/>
        <v>0.61523595595319736</v>
      </c>
      <c r="H41" s="51">
        <f t="shared" si="4"/>
        <v>0.4203162483166421</v>
      </c>
    </row>
    <row r="42" spans="2:8" x14ac:dyDescent="0.2">
      <c r="B42" s="45">
        <v>51</v>
      </c>
      <c r="C42" s="46">
        <f>'Life table (CDC)'!D60/'Life table (CDC)'!$D$49</f>
        <v>0.97003360716952947</v>
      </c>
      <c r="D42" s="46">
        <f>+'HRQL (Hanmer et al.)'!$D$14</f>
        <v>0.84899999999999998</v>
      </c>
      <c r="E42" s="46">
        <f t="shared" si="5"/>
        <v>0.72242127659876232</v>
      </c>
      <c r="F42" s="46">
        <f t="shared" si="6"/>
        <v>0.47509279638758667</v>
      </c>
      <c r="G42" s="46">
        <f t="shared" si="3"/>
        <v>0.59495620639301161</v>
      </c>
      <c r="H42" s="51">
        <f t="shared" si="4"/>
        <v>0.39126672618807296</v>
      </c>
    </row>
    <row r="43" spans="2:8" x14ac:dyDescent="0.2">
      <c r="B43" s="45">
        <v>52</v>
      </c>
      <c r="C43" s="46">
        <f>'Life table (CDC)'!D61/'Life table (CDC)'!$D$49</f>
        <v>0.96587420131109447</v>
      </c>
      <c r="D43" s="46">
        <f>+'HRQL (Hanmer et al.)'!$D$14</f>
        <v>0.84899999999999998</v>
      </c>
      <c r="E43" s="46">
        <f t="shared" si="5"/>
        <v>0.70137988019297326</v>
      </c>
      <c r="F43" s="46">
        <f t="shared" si="6"/>
        <v>0.44401195924073528</v>
      </c>
      <c r="G43" s="46">
        <f t="shared" si="3"/>
        <v>0.57515057712590323</v>
      </c>
      <c r="H43" s="51">
        <f t="shared" si="4"/>
        <v>0.36410188233208229</v>
      </c>
    </row>
    <row r="44" spans="2:8" x14ac:dyDescent="0.2">
      <c r="B44" s="45">
        <v>53</v>
      </c>
      <c r="C44" s="46">
        <f>'Life table (CDC)'!D62/'Life table (CDC)'!$D$49</f>
        <v>0.96132063729151107</v>
      </c>
      <c r="D44" s="46">
        <f>+'HRQL (Hanmer et al.)'!$D$14</f>
        <v>0.84899999999999998</v>
      </c>
      <c r="E44" s="46">
        <f t="shared" si="5"/>
        <v>0.68095133999317792</v>
      </c>
      <c r="F44" s="46">
        <f t="shared" si="6"/>
        <v>0.41496444788853759</v>
      </c>
      <c r="G44" s="46">
        <f t="shared" si="3"/>
        <v>0.55576607713161086</v>
      </c>
      <c r="H44" s="51">
        <f t="shared" si="4"/>
        <v>0.33867789048540209</v>
      </c>
    </row>
    <row r="45" spans="2:8" x14ac:dyDescent="0.2">
      <c r="B45" s="45">
        <v>54</v>
      </c>
      <c r="C45" s="46">
        <f>'Life table (CDC)'!D63/'Life table (CDC)'!$D$49</f>
        <v>0.95633142477802668</v>
      </c>
      <c r="D45" s="46">
        <f>+'HRQL (Hanmer et al.)'!$D$14</f>
        <v>0.84899999999999998</v>
      </c>
      <c r="E45" s="46">
        <f t="shared" si="5"/>
        <v>0.66111780581861923</v>
      </c>
      <c r="F45" s="46">
        <f t="shared" si="6"/>
        <v>0.3878172410173249</v>
      </c>
      <c r="G45" s="46">
        <f t="shared" si="3"/>
        <v>0.53677832547376181</v>
      </c>
      <c r="H45" s="51">
        <f t="shared" si="4"/>
        <v>0.31487866064258885</v>
      </c>
    </row>
    <row r="46" spans="2:8" x14ac:dyDescent="0.2">
      <c r="B46" s="45">
        <v>55</v>
      </c>
      <c r="C46" s="46">
        <f>'Life table (CDC)'!D64/'Life table (CDC)'!$D$49</f>
        <v>0.95088581860426524</v>
      </c>
      <c r="D46" s="46">
        <f>+'HRQL (Hanmer et al.)'!$D$14</f>
        <v>0.84899999999999998</v>
      </c>
      <c r="E46" s="46">
        <f t="shared" si="5"/>
        <v>0.64186194739671765</v>
      </c>
      <c r="F46" s="46">
        <f t="shared" si="6"/>
        <v>0.36244601964235967</v>
      </c>
      <c r="G46" s="46">
        <f t="shared" si="3"/>
        <v>0.51817647236578601</v>
      </c>
      <c r="H46" s="51">
        <f t="shared" si="4"/>
        <v>0.29260341829427283</v>
      </c>
    </row>
    <row r="47" spans="2:8" x14ac:dyDescent="0.2">
      <c r="B47" s="45">
        <v>56</v>
      </c>
      <c r="C47" s="46">
        <f>'Life table (CDC)'!D65/'Life table (CDC)'!$D$49</f>
        <v>0.94496307360385035</v>
      </c>
      <c r="D47" s="46">
        <f>+'HRQL (Hanmer et al.)'!$D$14</f>
        <v>0.84899999999999998</v>
      </c>
      <c r="E47" s="46">
        <f t="shared" si="5"/>
        <v>0.62316693922011435</v>
      </c>
      <c r="F47" s="46">
        <f t="shared" si="6"/>
        <v>0.33873459779659787</v>
      </c>
      <c r="G47" s="46">
        <f t="shared" si="3"/>
        <v>0.49995041456942785</v>
      </c>
      <c r="H47" s="51">
        <f t="shared" si="4"/>
        <v>0.27175784198269176</v>
      </c>
    </row>
    <row r="48" spans="2:8" x14ac:dyDescent="0.2">
      <c r="B48" s="45">
        <v>57</v>
      </c>
      <c r="C48" s="46">
        <f>'Life table (CDC)'!D66/'Life table (CDC)'!$D$49</f>
        <v>0.93859430752634632</v>
      </c>
      <c r="D48" s="46">
        <f>+'HRQL (Hanmer et al.)'!$D$14</f>
        <v>0.84899999999999998</v>
      </c>
      <c r="E48" s="46">
        <f t="shared" si="5"/>
        <v>0.60501644584477121</v>
      </c>
      <c r="F48" s="46">
        <f t="shared" si="6"/>
        <v>0.31657439046411018</v>
      </c>
      <c r="G48" s="46">
        <f t="shared" si="3"/>
        <v>0.48211737823323586</v>
      </c>
      <c r="H48" s="51">
        <f t="shared" si="4"/>
        <v>0.25226754775770294</v>
      </c>
    </row>
    <row r="49" spans="2:8" x14ac:dyDescent="0.2">
      <c r="B49" s="45">
        <v>58</v>
      </c>
      <c r="C49" s="46">
        <f>'Life table (CDC)'!D67/'Life table (CDC)'!$D$49</f>
        <v>0.9317587752053772</v>
      </c>
      <c r="D49" s="46">
        <f>+'HRQL (Hanmer et al.)'!$D$14</f>
        <v>0.84899999999999998</v>
      </c>
      <c r="E49" s="46">
        <f t="shared" si="5"/>
        <v>0.5873946076162827</v>
      </c>
      <c r="F49" s="46">
        <f t="shared" si="6"/>
        <v>0.29586391632159825</v>
      </c>
      <c r="G49" s="46">
        <f t="shared" si="3"/>
        <v>0.46466625805141731</v>
      </c>
      <c r="H49" s="51">
        <f t="shared" si="4"/>
        <v>0.23404705645408755</v>
      </c>
    </row>
    <row r="50" spans="2:8" x14ac:dyDescent="0.2">
      <c r="B50" s="45">
        <v>59</v>
      </c>
      <c r="C50" s="46">
        <f>'Life table (CDC)'!D68/'Life table (CDC)'!$D$49</f>
        <v>0.92444610405775451</v>
      </c>
      <c r="D50" s="46">
        <f>+'HRQL (Hanmer et al.)'!$D$14</f>
        <v>0.84899999999999998</v>
      </c>
      <c r="E50" s="46">
        <f t="shared" si="5"/>
        <v>0.57028602681192497</v>
      </c>
      <c r="F50" s="46">
        <f t="shared" si="6"/>
        <v>0.27650833301083949</v>
      </c>
      <c r="G50" s="46">
        <f t="shared" si="3"/>
        <v>0.44759169263644633</v>
      </c>
      <c r="H50" s="51">
        <f t="shared" si="4"/>
        <v>0.21701887646147719</v>
      </c>
    </row>
    <row r="51" spans="2:8" x14ac:dyDescent="0.2">
      <c r="B51" s="45">
        <v>60</v>
      </c>
      <c r="C51" s="46">
        <f>'Life table (CDC)'!D69/'Life table (CDC)'!$D$49</f>
        <v>0.91663554891710231</v>
      </c>
      <c r="D51" s="46">
        <f>+'HRQL (Hanmer et al.)'!$D$15</f>
        <v>0.82550000000000001</v>
      </c>
      <c r="E51" s="46">
        <f t="shared" si="5"/>
        <v>0.55367575418633497</v>
      </c>
      <c r="F51" s="46">
        <f t="shared" si="6"/>
        <v>0.2584190028138687</v>
      </c>
      <c r="G51" s="46">
        <f t="shared" si="3"/>
        <v>0.41895683449949284</v>
      </c>
      <c r="H51" s="51">
        <f t="shared" si="4"/>
        <v>0.19554117473054058</v>
      </c>
    </row>
    <row r="52" spans="2:8" x14ac:dyDescent="0.2">
      <c r="B52" s="45">
        <v>61</v>
      </c>
      <c r="C52" s="46">
        <f>'Life table (CDC)'!D70/'Life table (CDC)'!$D$49</f>
        <v>0.90828561945066799</v>
      </c>
      <c r="D52" s="46">
        <f>+'HRQL (Hanmer et al.)'!$D$15</f>
        <v>0.82550000000000001</v>
      </c>
      <c r="E52" s="46">
        <f t="shared" si="5"/>
        <v>0.5375492759090631</v>
      </c>
      <c r="F52" s="46">
        <f t="shared" si="6"/>
        <v>0.24151308674193336</v>
      </c>
      <c r="G52" s="46">
        <f t="shared" si="3"/>
        <v>0.40304895270834235</v>
      </c>
      <c r="H52" s="51">
        <f t="shared" si="4"/>
        <v>0.1810840438991913</v>
      </c>
    </row>
    <row r="53" spans="2:8" x14ac:dyDescent="0.2">
      <c r="B53" s="45">
        <v>62</v>
      </c>
      <c r="C53" s="46">
        <f>'Life table (CDC)'!D71/'Life table (CDC)'!$D$49</f>
        <v>0.89938594307526343</v>
      </c>
      <c r="D53" s="46">
        <f>+'HRQL (Hanmer et al.)'!$D$15</f>
        <v>0.82550000000000001</v>
      </c>
      <c r="E53" s="46">
        <f t="shared" si="5"/>
        <v>0.52189250088258554</v>
      </c>
      <c r="F53" s="46">
        <f t="shared" si="6"/>
        <v>0.22571316517937698</v>
      </c>
      <c r="G53" s="46">
        <f t="shared" si="3"/>
        <v>0.3874754841389535</v>
      </c>
      <c r="H53" s="51">
        <f t="shared" si="4"/>
        <v>0.16757918116568396</v>
      </c>
    </row>
    <row r="54" spans="2:8" x14ac:dyDescent="0.2">
      <c r="B54" s="45">
        <v>63</v>
      </c>
      <c r="C54" s="46">
        <f>'Life table (CDC)'!D72/'Life table (CDC)'!$D$49</f>
        <v>0.88994689237407687</v>
      </c>
      <c r="D54" s="46">
        <f>+'HRQL (Hanmer et al.)'!$D$15</f>
        <v>0.82550000000000001</v>
      </c>
      <c r="E54" s="46">
        <f t="shared" si="5"/>
        <v>0.50669174842969467</v>
      </c>
      <c r="F54" s="46">
        <f t="shared" si="6"/>
        <v>0.21094688334521211</v>
      </c>
      <c r="G54" s="46">
        <f t="shared" si="3"/>
        <v>0.37224168057139362</v>
      </c>
      <c r="H54" s="51">
        <f t="shared" si="4"/>
        <v>0.15497237247512599</v>
      </c>
    </row>
    <row r="55" spans="2:8" x14ac:dyDescent="0.2">
      <c r="B55" s="45">
        <v>64</v>
      </c>
      <c r="C55" s="46">
        <f>'Life table (CDC)'!D73/'Life table (CDC)'!$D$49</f>
        <v>0.87998921251348439</v>
      </c>
      <c r="D55" s="46">
        <f>+'HRQL (Hanmer et al.)'!$D$15</f>
        <v>0.82550000000000001</v>
      </c>
      <c r="E55" s="46">
        <f t="shared" si="5"/>
        <v>0.49193373633950943</v>
      </c>
      <c r="F55" s="46">
        <f t="shared" si="6"/>
        <v>0.19714661994879637</v>
      </c>
      <c r="G55" s="46">
        <f t="shared" si="3"/>
        <v>0.35735596272205739</v>
      </c>
      <c r="H55" s="51">
        <f t="shared" si="4"/>
        <v>0.14321343499112935</v>
      </c>
    </row>
    <row r="56" spans="2:8" x14ac:dyDescent="0.2">
      <c r="B56" s="45">
        <v>65</v>
      </c>
      <c r="C56" s="46">
        <f>'Life table (CDC)'!D74/'Life table (CDC)'!$D$49</f>
        <v>0.86950253091029794</v>
      </c>
      <c r="D56" s="46">
        <f>+'HRQL (Hanmer et al.)'!$D$15</f>
        <v>0.82550000000000001</v>
      </c>
      <c r="E56" s="46">
        <f t="shared" si="5"/>
        <v>0.47760556926165965</v>
      </c>
      <c r="F56" s="46">
        <f t="shared" si="6"/>
        <v>0.18424917752223957</v>
      </c>
      <c r="G56" s="46">
        <f t="shared" si="3"/>
        <v>0.34281302190676494</v>
      </c>
      <c r="H56" s="51">
        <f t="shared" si="4"/>
        <v>0.13224933165641253</v>
      </c>
    </row>
    <row r="57" spans="2:8" x14ac:dyDescent="0.2">
      <c r="B57" s="45">
        <v>66</v>
      </c>
      <c r="C57" s="46">
        <f>'Life table (CDC)'!D75/'Life table (CDC)'!$D$49</f>
        <v>0.85846610239814125</v>
      </c>
      <c r="D57" s="46">
        <f>+'HRQL (Hanmer et al.)'!$D$15</f>
        <v>0.82550000000000001</v>
      </c>
      <c r="E57" s="46">
        <f t="shared" si="5"/>
        <v>0.46369472743850448</v>
      </c>
      <c r="F57" s="46">
        <f t="shared" si="6"/>
        <v>0.17219549301143888</v>
      </c>
      <c r="G57" s="46">
        <f t="shared" si="3"/>
        <v>0.32860365253021201</v>
      </c>
      <c r="H57" s="51">
        <f t="shared" si="4"/>
        <v>0.12202870682911449</v>
      </c>
    </row>
    <row r="58" spans="2:8" x14ac:dyDescent="0.2">
      <c r="B58" s="45">
        <v>67</v>
      </c>
      <c r="C58" s="46">
        <f>'Life table (CDC)'!D76/'Life table (CDC)'!$D$49</f>
        <v>0.84678657372832133</v>
      </c>
      <c r="D58" s="46">
        <f>+'HRQL (Hanmer et al.)'!$D$15</f>
        <v>0.82550000000000001</v>
      </c>
      <c r="E58" s="46">
        <f t="shared" si="5"/>
        <v>0.45018905576553836</v>
      </c>
      <c r="F58" s="46">
        <f t="shared" si="6"/>
        <v>0.16093036730041013</v>
      </c>
      <c r="G58" s="46">
        <f t="shared" si="3"/>
        <v>0.31469219667492382</v>
      </c>
      <c r="H58" s="51">
        <f t="shared" si="4"/>
        <v>0.1124939181636701</v>
      </c>
    </row>
    <row r="59" spans="2:8" x14ac:dyDescent="0.2">
      <c r="B59" s="45">
        <v>68</v>
      </c>
      <c r="C59" s="46">
        <f>'Life table (CDC)'!D77/'Life table (CDC)'!$D$49</f>
        <v>0.83441208198489747</v>
      </c>
      <c r="D59" s="46">
        <f>+'HRQL (Hanmer et al.)'!$D$15</f>
        <v>0.82550000000000001</v>
      </c>
      <c r="E59" s="46">
        <f t="shared" si="5"/>
        <v>0.4370767531704256</v>
      </c>
      <c r="F59" s="46">
        <f t="shared" si="6"/>
        <v>0.15040221243028987</v>
      </c>
      <c r="G59" s="46">
        <f t="shared" si="3"/>
        <v>0.3010616030319106</v>
      </c>
      <c r="H59" s="51">
        <f t="shared" si="4"/>
        <v>0.10359812285910626</v>
      </c>
    </row>
    <row r="60" spans="2:8" x14ac:dyDescent="0.2">
      <c r="B60" s="45">
        <v>69</v>
      </c>
      <c r="C60" s="46">
        <f>'Life table (CDC)'!D78/'Life table (CDC)'!$D$49</f>
        <v>0.82130113683511741</v>
      </c>
      <c r="D60" s="46">
        <f>+'HRQL (Hanmer et al.)'!$D$15</f>
        <v>0.82550000000000001</v>
      </c>
      <c r="E60" s="46">
        <f t="shared" si="5"/>
        <v>0.42434636230138412</v>
      </c>
      <c r="F60" s="46">
        <f t="shared" si="6"/>
        <v>0.1405628153554111</v>
      </c>
      <c r="G60" s="46">
        <f t="shared" si="3"/>
        <v>0.28770008163511301</v>
      </c>
      <c r="H60" s="51">
        <f t="shared" si="4"/>
        <v>9.5299352239742743E-2</v>
      </c>
    </row>
    <row r="61" spans="2:8" x14ac:dyDescent="0.2">
      <c r="B61" s="45">
        <v>70</v>
      </c>
      <c r="C61" s="46">
        <f>'Life table (CDC)'!D79/'Life table (CDC)'!$D$49</f>
        <v>0.80732926728072363</v>
      </c>
      <c r="D61" s="46">
        <f>+'HRQL (Hanmer et al.)'!$D$16</f>
        <v>0.78649999999999998</v>
      </c>
      <c r="E61" s="46">
        <f t="shared" si="5"/>
        <v>0.41198675951590691</v>
      </c>
      <c r="F61" s="46">
        <f t="shared" si="6"/>
        <v>0.13136711715458982</v>
      </c>
      <c r="G61" s="46">
        <f t="shared" si="3"/>
        <v>0.26159695387416337</v>
      </c>
      <c r="H61" s="51">
        <f t="shared" si="4"/>
        <v>8.3413451750854628E-2</v>
      </c>
    </row>
    <row r="62" spans="2:8" x14ac:dyDescent="0.2">
      <c r="B62" s="45">
        <v>71</v>
      </c>
      <c r="C62" s="46">
        <f>'Life table (CDC)'!D80/'Life table (CDC)'!$D$49</f>
        <v>0.79248610073852788</v>
      </c>
      <c r="D62" s="46">
        <f>+'HRQL (Hanmer et al.)'!$D$16</f>
        <v>0.78649999999999998</v>
      </c>
      <c r="E62" s="46">
        <f t="shared" si="5"/>
        <v>0.39998714516107459</v>
      </c>
      <c r="F62" s="46">
        <f t="shared" si="6"/>
        <v>0.1227730066865325</v>
      </c>
      <c r="G62" s="46">
        <f t="shared" si="3"/>
        <v>0.24930811499569622</v>
      </c>
      <c r="H62" s="51">
        <f t="shared" si="4"/>
        <v>7.6523226407807385E-2</v>
      </c>
    </row>
    <row r="63" spans="2:8" x14ac:dyDescent="0.2">
      <c r="B63" s="45">
        <v>72</v>
      </c>
      <c r="C63" s="46">
        <f>'Life table (CDC)'!D81/'Life table (CDC)'!$D$49</f>
        <v>0.77677163720853037</v>
      </c>
      <c r="D63" s="46">
        <f>+'HRQL (Hanmer et al.)'!$D$16</f>
        <v>0.78649999999999998</v>
      </c>
      <c r="E63" s="46">
        <f t="shared" si="5"/>
        <v>0.38833703413696569</v>
      </c>
      <c r="F63" s="46">
        <f t="shared" si="6"/>
        <v>0.11474112774442291</v>
      </c>
      <c r="G63" s="46">
        <f t="shared" si="3"/>
        <v>0.23724709091998442</v>
      </c>
      <c r="H63" s="51">
        <f t="shared" si="4"/>
        <v>7.0098899598232775E-2</v>
      </c>
    </row>
    <row r="64" spans="2:8" x14ac:dyDescent="0.2">
      <c r="B64" s="45">
        <v>73</v>
      </c>
      <c r="C64" s="46">
        <f>'Life table (CDC)'!D82/'Life table (CDC)'!$D$49</f>
        <v>0.75975022819683014</v>
      </c>
      <c r="D64" s="46">
        <f>+'HRQL (Hanmer et al.)'!$D$16</f>
        <v>0.78649999999999998</v>
      </c>
      <c r="E64" s="46">
        <f t="shared" si="5"/>
        <v>0.37702624673491814</v>
      </c>
      <c r="F64" s="46">
        <f t="shared" si="6"/>
        <v>0.10723469882656347</v>
      </c>
      <c r="G64" s="46">
        <f t="shared" si="3"/>
        <v>0.22528960360503258</v>
      </c>
      <c r="H64" s="51">
        <f t="shared" si="4"/>
        <v>6.4077403100074606E-2</v>
      </c>
    </row>
    <row r="65" spans="2:8" x14ac:dyDescent="0.2">
      <c r="B65" s="45">
        <v>74</v>
      </c>
      <c r="C65" s="46">
        <f>'Life table (CDC)'!D83/'Life table (CDC)'!$D$49</f>
        <v>0.74166044311675383</v>
      </c>
      <c r="D65" s="46">
        <f>+'HRQL (Hanmer et al.)'!$D$16</f>
        <v>0.78649999999999998</v>
      </c>
      <c r="E65" s="46">
        <f t="shared" si="5"/>
        <v>0.36604489974263904</v>
      </c>
      <c r="F65" s="46">
        <f t="shared" si="6"/>
        <v>0.10021934469772288</v>
      </c>
      <c r="G65" s="46">
        <f t="shared" si="3"/>
        <v>0.21351982423066204</v>
      </c>
      <c r="H65" s="51">
        <f t="shared" si="4"/>
        <v>5.8459541109342393E-2</v>
      </c>
    </row>
    <row r="66" spans="2:8" x14ac:dyDescent="0.2">
      <c r="B66" s="45">
        <v>75</v>
      </c>
      <c r="C66" s="46">
        <f>'Life table (CDC)'!D84/'Life table (CDC)'!$D$49</f>
        <v>0.72223259480541036</v>
      </c>
      <c r="D66" s="46">
        <f>+'HRQL (Hanmer et al.)'!$D$16</f>
        <v>0.78649999999999998</v>
      </c>
      <c r="E66" s="46">
        <f t="shared" ref="E66:E91" si="7">1/1.03^(B66-$B$31)</f>
        <v>0.35538339780838735</v>
      </c>
      <c r="F66" s="46">
        <f t="shared" ref="F66:F91" si="8">1/1.07^(B66-$B$31)</f>
        <v>9.366293896983445E-2</v>
      </c>
      <c r="G66" s="46">
        <f t="shared" si="3"/>
        <v>0.20187054094700813</v>
      </c>
      <c r="H66" s="51">
        <f t="shared" si="4"/>
        <v>5.3203915188862118E-2</v>
      </c>
    </row>
    <row r="67" spans="2:8" x14ac:dyDescent="0.2">
      <c r="B67" s="45">
        <v>76</v>
      </c>
      <c r="C67" s="46">
        <f>'Life table (CDC)'!D85/'Life table (CDC)'!$D$49</f>
        <v>0.70150817359555229</v>
      </c>
      <c r="D67" s="46">
        <f>+'HRQL (Hanmer et al.)'!$D$16</f>
        <v>0.78649999999999998</v>
      </c>
      <c r="E67" s="46">
        <f t="shared" si="7"/>
        <v>0.34503242505668674</v>
      </c>
      <c r="F67" s="46">
        <f t="shared" si="8"/>
        <v>8.7535456981153698E-2</v>
      </c>
      <c r="G67" s="46">
        <f t="shared" si="3"/>
        <v>0.19036687167071623</v>
      </c>
      <c r="H67" s="51">
        <f t="shared" si="4"/>
        <v>4.8296478520912969E-2</v>
      </c>
    </row>
    <row r="68" spans="2:8" x14ac:dyDescent="0.2">
      <c r="B68" s="45">
        <v>77</v>
      </c>
      <c r="C68" s="46">
        <f>'Life table (CDC)'!D86/'Life table (CDC)'!$D$49</f>
        <v>0.67921749232428841</v>
      </c>
      <c r="D68" s="46">
        <f>+'HRQL (Hanmer et al.)'!$D$16</f>
        <v>0.78649999999999998</v>
      </c>
      <c r="E68" s="46">
        <f t="shared" si="7"/>
        <v>0.33498293694823961</v>
      </c>
      <c r="F68" s="46">
        <f t="shared" si="8"/>
        <v>8.1808838300143641E-2</v>
      </c>
      <c r="G68" s="46">
        <f t="shared" si="3"/>
        <v>0.17894941167385381</v>
      </c>
      <c r="H68" s="51">
        <f t="shared" si="4"/>
        <v>4.3702654281146891E-2</v>
      </c>
    </row>
    <row r="69" spans="2:8" x14ac:dyDescent="0.2">
      <c r="B69" s="45">
        <v>78</v>
      </c>
      <c r="C69" s="46">
        <f>'Life table (CDC)'!D87/'Life table (CDC)'!$D$49</f>
        <v>0.65535017840843079</v>
      </c>
      <c r="D69" s="46">
        <f>+'HRQL (Hanmer et al.)'!$D$16</f>
        <v>0.78649999999999998</v>
      </c>
      <c r="E69" s="46">
        <f t="shared" si="7"/>
        <v>0.3252261523769317</v>
      </c>
      <c r="F69" s="46">
        <f t="shared" si="8"/>
        <v>7.6456858224433308E-2</v>
      </c>
      <c r="G69" s="46">
        <f t="shared" si="3"/>
        <v>0.16763226385737307</v>
      </c>
      <c r="H69" s="51">
        <f t="shared" si="4"/>
        <v>3.9408381330692306E-2</v>
      </c>
    </row>
    <row r="70" spans="2:8" x14ac:dyDescent="0.2">
      <c r="B70" s="45">
        <v>79</v>
      </c>
      <c r="C70" s="46">
        <f>'Life table (CDC)'!D88/'Life table (CDC)'!$D$49</f>
        <v>0.63000995767986057</v>
      </c>
      <c r="D70" s="46">
        <f>+'HRQL (Hanmer et al.)'!$D$16</f>
        <v>0.78649999999999998</v>
      </c>
      <c r="E70" s="46">
        <f t="shared" si="7"/>
        <v>0.31575354599702099</v>
      </c>
      <c r="F70" s="46">
        <f t="shared" si="8"/>
        <v>7.1455007686386268E-2</v>
      </c>
      <c r="G70" s="46">
        <f t="shared" si="3"/>
        <v>0.1564567761656428</v>
      </c>
      <c r="H70" s="51">
        <f t="shared" si="4"/>
        <v>3.5406158648836512E-2</v>
      </c>
    </row>
    <row r="71" spans="2:8" x14ac:dyDescent="0.2">
      <c r="B71" s="45">
        <v>80</v>
      </c>
      <c r="C71" s="46">
        <f>'Life table (CDC)'!D89/'Life table (CDC)'!$D$49</f>
        <v>0.60307235914032031</v>
      </c>
      <c r="D71" s="46">
        <f>+'HRQL (Hanmer et al.)'!$D$17</f>
        <v>0.753</v>
      </c>
      <c r="E71" s="46">
        <f t="shared" si="7"/>
        <v>0.30655684077380685</v>
      </c>
      <c r="F71" s="46">
        <f t="shared" si="8"/>
        <v>6.6780381015314264E-2</v>
      </c>
      <c r="G71" s="46">
        <f t="shared" si="3"/>
        <v>0.13921159575357561</v>
      </c>
      <c r="H71" s="51">
        <f t="shared" si="4"/>
        <v>3.0325871648165859E-2</v>
      </c>
    </row>
    <row r="72" spans="2:8" x14ac:dyDescent="0.2">
      <c r="B72" s="45">
        <v>81</v>
      </c>
      <c r="C72" s="46">
        <f>'Life table (CDC)'!D90/'Life table (CDC)'!$D$49</f>
        <v>0.57460999087212683</v>
      </c>
      <c r="D72" s="46">
        <f>+'HRQL (Hanmer et al.)'!$D$17</f>
        <v>0.753</v>
      </c>
      <c r="E72" s="46">
        <f t="shared" si="7"/>
        <v>0.29762800075126877</v>
      </c>
      <c r="F72" s="46">
        <f t="shared" si="8"/>
        <v>6.2411571042349782E-2</v>
      </c>
      <c r="G72" s="46">
        <f t="shared" si="3"/>
        <v>0.12877807716461684</v>
      </c>
      <c r="H72" s="51">
        <f t="shared" si="4"/>
        <v>2.7004321137020657E-2</v>
      </c>
    </row>
    <row r="73" spans="2:8" x14ac:dyDescent="0.2">
      <c r="B73" s="45">
        <v>82</v>
      </c>
      <c r="C73" s="46">
        <f>'Life table (CDC)'!D91/'Life table (CDC)'!$D$49</f>
        <v>0.54438428346195333</v>
      </c>
      <c r="D73" s="46">
        <f>+'HRQL (Hanmer et al.)'!$D$17</f>
        <v>0.753</v>
      </c>
      <c r="E73" s="46">
        <f t="shared" si="7"/>
        <v>0.28895922403035801</v>
      </c>
      <c r="F73" s="46">
        <f t="shared" si="8"/>
        <v>5.8328571067616623E-2</v>
      </c>
      <c r="G73" s="46">
        <f t="shared" si="3"/>
        <v>0.11845055967298684</v>
      </c>
      <c r="H73" s="51">
        <f t="shared" si="4"/>
        <v>2.3910127496601086E-2</v>
      </c>
    </row>
    <row r="74" spans="2:8" x14ac:dyDescent="0.2">
      <c r="B74" s="45">
        <v>83</v>
      </c>
      <c r="C74" s="46">
        <f>'Life table (CDC)'!D92/'Life table (CDC)'!$D$49</f>
        <v>0.51248859015849302</v>
      </c>
      <c r="D74" s="46">
        <f>+'HRQL (Hanmer et al.)'!$D$17</f>
        <v>0.753</v>
      </c>
      <c r="E74" s="46">
        <f t="shared" si="7"/>
        <v>0.28054293595180391</v>
      </c>
      <c r="F74" s="46">
        <f t="shared" si="8"/>
        <v>5.4512683240763193E-2</v>
      </c>
      <c r="G74" s="46">
        <f t="shared" si="3"/>
        <v>0.10826261545482288</v>
      </c>
      <c r="H74" s="51">
        <f t="shared" si="4"/>
        <v>2.1036657519400873E-2</v>
      </c>
    </row>
    <row r="75" spans="2:8" x14ac:dyDescent="0.2">
      <c r="B75" s="45">
        <v>84</v>
      </c>
      <c r="C75" s="46">
        <f>'Life table (CDC)'!D93/'Life table (CDC)'!$D$49</f>
        <v>0.47911999004232014</v>
      </c>
      <c r="D75" s="46">
        <f>+'HRQL (Hanmer et al.)'!$D$17</f>
        <v>0.753</v>
      </c>
      <c r="E75" s="46">
        <f t="shared" si="7"/>
        <v>0.27237178247747956</v>
      </c>
      <c r="F75" s="46">
        <f t="shared" si="8"/>
        <v>5.0946432935292711E-2</v>
      </c>
      <c r="G75" s="46">
        <f t="shared" si="3"/>
        <v>9.8265570578439501E-2</v>
      </c>
      <c r="H75" s="51">
        <f t="shared" si="4"/>
        <v>1.8380319193808826E-2</v>
      </c>
    </row>
    <row r="76" spans="2:8" x14ac:dyDescent="0.2">
      <c r="B76" s="45">
        <v>85</v>
      </c>
      <c r="C76" s="46">
        <f>'Life table (CDC)'!D94/'Life table (CDC)'!$D$49</f>
        <v>0.44394656045141484</v>
      </c>
      <c r="D76" s="46">
        <f>+'HRQL (Hanmer et al.)'!$D$17</f>
        <v>0.753</v>
      </c>
      <c r="E76" s="46">
        <f t="shared" si="7"/>
        <v>0.26443862376454325</v>
      </c>
      <c r="F76" s="46">
        <f t="shared" si="8"/>
        <v>4.761348872457262E-2</v>
      </c>
      <c r="G76" s="46">
        <f t="shared" si="3"/>
        <v>8.8399652955493388E-2</v>
      </c>
      <c r="H76" s="51">
        <f t="shared" si="4"/>
        <v>1.5916796946425778E-2</v>
      </c>
    </row>
    <row r="77" spans="2:8" x14ac:dyDescent="0.2">
      <c r="B77" s="45">
        <v>86</v>
      </c>
      <c r="C77" s="46">
        <f>'Life table (CDC)'!D95/'Life table (CDC)'!$D$49</f>
        <v>0.40770475479213342</v>
      </c>
      <c r="D77" s="46">
        <f>+'HRQL (Hanmer et al.)'!$D$17</f>
        <v>0.753</v>
      </c>
      <c r="E77" s="46">
        <f t="shared" si="7"/>
        <v>0.25673652792674101</v>
      </c>
      <c r="F77" s="46">
        <f t="shared" si="8"/>
        <v>4.4498587593058525E-2</v>
      </c>
      <c r="G77" s="46">
        <f t="shared" si="3"/>
        <v>7.881854548291041E-2</v>
      </c>
      <c r="H77" s="51">
        <f t="shared" si="4"/>
        <v>1.366114116464782E-2</v>
      </c>
    </row>
    <row r="78" spans="2:8" x14ac:dyDescent="0.2">
      <c r="B78" s="45">
        <v>87</v>
      </c>
      <c r="C78" s="46">
        <f>'Life table (CDC)'!D96/'Life table (CDC)'!$D$49</f>
        <v>0.37108953613807982</v>
      </c>
      <c r="D78" s="46">
        <f>+'HRQL (Hanmer et al.)'!$D$17</f>
        <v>0.753</v>
      </c>
      <c r="E78" s="46">
        <f t="shared" si="7"/>
        <v>0.24925876497741845</v>
      </c>
      <c r="F78" s="46">
        <f t="shared" si="8"/>
        <v>4.1587465040241613E-2</v>
      </c>
      <c r="G78" s="46">
        <f t="shared" si="3"/>
        <v>6.9650481563787114E-2</v>
      </c>
      <c r="H78" s="51">
        <f t="shared" si="4"/>
        <v>1.162080285253923E-2</v>
      </c>
    </row>
    <row r="79" spans="2:8" x14ac:dyDescent="0.2">
      <c r="B79" s="45">
        <v>88</v>
      </c>
      <c r="C79" s="46">
        <f>'Life table (CDC)'!D97/'Life table (CDC)'!$D$49</f>
        <v>0.33364451082897684</v>
      </c>
      <c r="D79" s="46">
        <f>+'HRQL (Hanmer et al.)'!$D$17</f>
        <v>0.753</v>
      </c>
      <c r="E79" s="46">
        <f t="shared" si="7"/>
        <v>0.24199880094894996</v>
      </c>
      <c r="F79" s="46">
        <f t="shared" si="8"/>
        <v>3.8866789757235155E-2</v>
      </c>
      <c r="G79" s="46">
        <f t="shared" si="3"/>
        <v>6.0798403387549951E-2</v>
      </c>
      <c r="H79" s="51">
        <f t="shared" si="4"/>
        <v>9.7646713652021957E-3</v>
      </c>
    </row>
    <row r="80" spans="2:8" x14ac:dyDescent="0.2">
      <c r="B80" s="45">
        <v>89</v>
      </c>
      <c r="C80" s="46">
        <f>'Life table (CDC)'!D98/'Life table (CDC)'!$D$49</f>
        <v>0.29591942577379471</v>
      </c>
      <c r="D80" s="46">
        <f>+'HRQL (Hanmer et al.)'!$D$17</f>
        <v>0.753</v>
      </c>
      <c r="E80" s="46">
        <f t="shared" si="7"/>
        <v>0.2349502921834466</v>
      </c>
      <c r="F80" s="46">
        <f t="shared" si="8"/>
        <v>3.6324102576855283E-2</v>
      </c>
      <c r="G80" s="46">
        <f t="shared" si="3"/>
        <v>5.2353345727878031E-2</v>
      </c>
      <c r="H80" s="51">
        <f t="shared" si="4"/>
        <v>8.0940027049474488E-3</v>
      </c>
    </row>
    <row r="81" spans="2:8" x14ac:dyDescent="0.2">
      <c r="B81" s="45">
        <v>90</v>
      </c>
      <c r="C81" s="46">
        <f>'Life table (CDC)'!D99/'Life table (CDC)'!$D$49</f>
        <v>0.25851589079744419</v>
      </c>
      <c r="D81" s="46">
        <f>+'HRQL (Hanmer et al.)'!$D$17</f>
        <v>0.753</v>
      </c>
      <c r="E81" s="46">
        <f t="shared" si="7"/>
        <v>0.22810707978975397</v>
      </c>
      <c r="F81" s="46">
        <f t="shared" si="8"/>
        <v>3.3947759417621758E-2</v>
      </c>
      <c r="G81" s="46">
        <f t="shared" si="3"/>
        <v>4.4403886611576099E-2</v>
      </c>
      <c r="H81" s="51">
        <f t="shared" si="4"/>
        <v>6.6083545556171316E-3</v>
      </c>
    </row>
    <row r="82" spans="2:8" x14ac:dyDescent="0.2">
      <c r="B82" s="45">
        <v>91</v>
      </c>
      <c r="C82" s="46">
        <f>'Life table (CDC)'!D100/'Life table (CDC)'!$D$49</f>
        <v>0.22208737864077671</v>
      </c>
      <c r="D82" s="46">
        <f>+'HRQL (Hanmer et al.)'!$D$17</f>
        <v>0.753</v>
      </c>
      <c r="E82" s="46">
        <f t="shared" si="7"/>
        <v>0.22146318426189707</v>
      </c>
      <c r="F82" s="46">
        <f t="shared" si="8"/>
        <v>3.1726877960394168E-2</v>
      </c>
      <c r="G82" s="46">
        <f t="shared" si="3"/>
        <v>3.7035686077797524E-2</v>
      </c>
      <c r="H82" s="51">
        <f t="shared" si="4"/>
        <v>5.3057427864858699E-3</v>
      </c>
    </row>
    <row r="83" spans="2:8" x14ac:dyDescent="0.2">
      <c r="B83" s="45">
        <v>92</v>
      </c>
      <c r="C83" s="46">
        <f>'Life table (CDC)'!D101/'Life table (CDC)'!$D$49</f>
        <v>0.18731847979420796</v>
      </c>
      <c r="D83" s="46">
        <f>+'HRQL (Hanmer et al.)'!$D$17</f>
        <v>0.753</v>
      </c>
      <c r="E83" s="46">
        <f t="shared" si="7"/>
        <v>0.215012800254269</v>
      </c>
      <c r="F83" s="46">
        <f t="shared" si="8"/>
        <v>2.9651287813452491E-2</v>
      </c>
      <c r="G83" s="46">
        <f t="shared" si="3"/>
        <v>3.0327730772583796E-2</v>
      </c>
      <c r="H83" s="51">
        <f t="shared" si="4"/>
        <v>4.1823383203388031E-3</v>
      </c>
    </row>
    <row r="84" spans="2:8" x14ac:dyDescent="0.2">
      <c r="B84" s="45">
        <v>93</v>
      </c>
      <c r="C84" s="46">
        <f>'Life table (CDC)'!D102/'Life table (CDC)'!$D$49</f>
        <v>0.15483154924902498</v>
      </c>
      <c r="D84" s="46">
        <f>+'HRQL (Hanmer et al.)'!$D$17</f>
        <v>0.753</v>
      </c>
      <c r="E84" s="46">
        <f t="shared" si="7"/>
        <v>0.20875029150899907</v>
      </c>
      <c r="F84" s="46">
        <f t="shared" si="8"/>
        <v>2.7711483937806064E-2</v>
      </c>
      <c r="G84" s="46">
        <f t="shared" si="3"/>
        <v>2.4337811673514505E-2</v>
      </c>
      <c r="H84" s="51">
        <f t="shared" si="4"/>
        <v>3.230830828530228E-3</v>
      </c>
    </row>
    <row r="85" spans="2:8" x14ac:dyDescent="0.2">
      <c r="B85" s="45">
        <v>94</v>
      </c>
      <c r="C85" s="46">
        <f>'Life table (CDC)'!D103/'Life table (CDC)'!$D$49</f>
        <v>0.12519707908057423</v>
      </c>
      <c r="D85" s="46">
        <f>+'HRQL (Hanmer et al.)'!$D$17</f>
        <v>0.753</v>
      </c>
      <c r="E85" s="46">
        <f t="shared" si="7"/>
        <v>0.20267018593106703</v>
      </c>
      <c r="F85" s="46">
        <f t="shared" si="8"/>
        <v>2.5898583119444922E-2</v>
      </c>
      <c r="G85" s="46">
        <f t="shared" si="3"/>
        <v>1.9106407617350721E-2</v>
      </c>
      <c r="H85" s="51">
        <f t="shared" si="4"/>
        <v>2.4415475000366181E-3</v>
      </c>
    </row>
    <row r="86" spans="2:8" x14ac:dyDescent="0.2">
      <c r="B86" s="45">
        <v>95</v>
      </c>
      <c r="C86" s="46">
        <f>'Life table (CDC)'!D104/'Life table (CDC)'!$D$49</f>
        <v>9.8850717782756614E-2</v>
      </c>
      <c r="D86" s="46">
        <f>+'HRQL (Hanmer et al.)'!$D$17</f>
        <v>0.753</v>
      </c>
      <c r="E86" s="46">
        <f t="shared" si="7"/>
        <v>0.19676717080686118</v>
      </c>
      <c r="F86" s="46">
        <f t="shared" si="8"/>
        <v>2.4204283289200861E-2</v>
      </c>
      <c r="G86" s="46">
        <f t="shared" si="3"/>
        <v>1.4646283780966397E-2</v>
      </c>
      <c r="H86" s="51">
        <f t="shared" si="4"/>
        <v>1.8016359147456787E-3</v>
      </c>
    </row>
    <row r="87" spans="2:8" x14ac:dyDescent="0.2">
      <c r="B87" s="45">
        <v>96</v>
      </c>
      <c r="C87" s="46">
        <f>'Life table (CDC)'!D105/'Life table (CDC)'!$D$49</f>
        <v>7.6072525101651314E-2</v>
      </c>
      <c r="D87" s="46">
        <f>+'HRQL (Hanmer et al.)'!$D$17</f>
        <v>0.753</v>
      </c>
      <c r="E87" s="46">
        <f t="shared" si="7"/>
        <v>0.19103608816200118</v>
      </c>
      <c r="F87" s="46">
        <f t="shared" si="8"/>
        <v>2.262082550392604E-2</v>
      </c>
      <c r="G87" s="46">
        <f t="shared" si="3"/>
        <v>1.0943046001854907E-2</v>
      </c>
      <c r="H87" s="51">
        <f t="shared" si="4"/>
        <v>1.2957799569235184E-3</v>
      </c>
    </row>
    <row r="88" spans="2:8" x14ac:dyDescent="0.2">
      <c r="B88" s="45">
        <v>97</v>
      </c>
      <c r="C88" s="46">
        <f>'Life table (CDC)'!D106/'Life table (CDC)'!$D$49</f>
        <v>5.6945481702763256E-2</v>
      </c>
      <c r="D88" s="46">
        <f>+'HRQL (Hanmer et al.)'!$D$17</f>
        <v>0.753</v>
      </c>
      <c r="E88" s="46">
        <f t="shared" si="7"/>
        <v>0.18547193025437006</v>
      </c>
      <c r="F88" s="46">
        <f t="shared" si="8"/>
        <v>2.1140958414884149E-2</v>
      </c>
      <c r="G88" s="46">
        <f t="shared" si="3"/>
        <v>7.9530266732393395E-3</v>
      </c>
      <c r="H88" s="51">
        <f t="shared" si="4"/>
        <v>9.0652319162702914E-4</v>
      </c>
    </row>
    <row r="89" spans="2:8" x14ac:dyDescent="0.2">
      <c r="B89" s="45">
        <v>98</v>
      </c>
      <c r="C89" s="46">
        <f>'Life table (CDC)'!D107/'Life table (CDC)'!$D$49</f>
        <v>4.1407352086963736E-2</v>
      </c>
      <c r="D89" s="46">
        <f>+'HRQL (Hanmer et al.)'!$D$17</f>
        <v>0.753</v>
      </c>
      <c r="E89" s="46">
        <f t="shared" si="7"/>
        <v>0.18006983519841754</v>
      </c>
      <c r="F89" s="46">
        <f t="shared" si="8"/>
        <v>1.9757905060639392E-2</v>
      </c>
      <c r="G89" s="46">
        <f t="shared" si="3"/>
        <v>5.6145299449257158E-3</v>
      </c>
      <c r="H89" s="51">
        <f t="shared" si="4"/>
        <v>6.1604626610406357E-4</v>
      </c>
    </row>
    <row r="90" spans="2:8" x14ac:dyDescent="0.2">
      <c r="B90" s="45">
        <v>99</v>
      </c>
      <c r="C90" s="46">
        <f>'Life table (CDC)'!D108/'Life table (CDC)'!$D$49</f>
        <v>2.9188449091361712E-2</v>
      </c>
      <c r="D90" s="46">
        <f>+'HRQL (Hanmer et al.)'!$D$17</f>
        <v>0.753</v>
      </c>
      <c r="E90" s="46">
        <f t="shared" si="7"/>
        <v>0.17482508271691022</v>
      </c>
      <c r="F90" s="46">
        <f t="shared" si="8"/>
        <v>1.8465331832373259E-2</v>
      </c>
      <c r="G90" s="46">
        <f t="shared" si="3"/>
        <v>3.8424633891620524E-3</v>
      </c>
      <c r="H90" s="51">
        <f t="shared" si="4"/>
        <v>4.0584772180267875E-4</v>
      </c>
    </row>
    <row r="91" spans="2:8" ht="13.5" thickBot="1" x14ac:dyDescent="0.25">
      <c r="B91" s="53">
        <v>100</v>
      </c>
      <c r="C91" s="54">
        <f>'Life table (CDC)'!D109/'Life table (CDC)'!$D$49</f>
        <v>1.992573230437308E-2</v>
      </c>
      <c r="D91" s="46">
        <f>+'HRQL (Hanmer et al.)'!$D$17</f>
        <v>0.753</v>
      </c>
      <c r="E91" s="54">
        <f t="shared" si="7"/>
        <v>0.1697330900164177</v>
      </c>
      <c r="F91" s="54">
        <f t="shared" si="8"/>
        <v>1.7257319469507721E-2</v>
      </c>
      <c r="G91" s="54">
        <f t="shared" si="3"/>
        <v>2.5466882544904821E-3</v>
      </c>
      <c r="H91" s="55">
        <f t="shared" si="4"/>
        <v>2.5893014021446373E-4</v>
      </c>
    </row>
    <row r="92" spans="2:8" ht="13.5" thickBot="1" x14ac:dyDescent="0.25">
      <c r="B92" s="73" t="s">
        <v>191</v>
      </c>
      <c r="C92" s="76"/>
      <c r="D92" s="77"/>
      <c r="E92" s="77"/>
      <c r="F92" s="78"/>
      <c r="G92" s="74">
        <f>SUM(G31:G91)</f>
        <v>19.64395985276742</v>
      </c>
      <c r="H92" s="75">
        <f>SUM(H31:H91)</f>
        <v>11.801731957507421</v>
      </c>
    </row>
  </sheetData>
  <mergeCells count="14">
    <mergeCell ref="B4:I12"/>
    <mergeCell ref="B15:C15"/>
    <mergeCell ref="B16:C16"/>
    <mergeCell ref="B17:C17"/>
    <mergeCell ref="B18:C18"/>
    <mergeCell ref="D15:E15"/>
    <mergeCell ref="D16:E16"/>
    <mergeCell ref="D17:E17"/>
    <mergeCell ref="D18:E18"/>
    <mergeCell ref="G29:H29"/>
    <mergeCell ref="B29:B30"/>
    <mergeCell ref="C29:C30"/>
    <mergeCell ref="D29:D30"/>
    <mergeCell ref="E29:F29"/>
  </mergeCells>
  <pageMargins left="0.7" right="0.7" top="0.75" bottom="0.75" header="0.3" footer="0.3"/>
  <pageSetup scale="4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58F7-3DEF-4431-B0CE-C26C46904CF9}">
  <sheetPr codeName="Sheet4">
    <tabColor rgb="FF9BBB59"/>
    <pageSetUpPr fitToPage="1"/>
  </sheetPr>
  <dimension ref="A2:P48"/>
  <sheetViews>
    <sheetView workbookViewId="0">
      <selection activeCell="R44" sqref="R44"/>
    </sheetView>
  </sheetViews>
  <sheetFormatPr defaultColWidth="9.140625" defaultRowHeight="12.75" x14ac:dyDescent="0.2"/>
  <cols>
    <col min="1" max="1" width="3.140625" style="4" customWidth="1"/>
    <col min="2" max="5" width="16.7109375" style="15" customWidth="1"/>
    <col min="6" max="16" width="16.7109375" style="4" customWidth="1"/>
    <col min="17" max="16384" width="9.140625" style="4"/>
  </cols>
  <sheetData>
    <row r="2" spans="1:16" ht="15" x14ac:dyDescent="0.25">
      <c r="B2" s="106" t="s">
        <v>231</v>
      </c>
      <c r="J2" s="148" t="s">
        <v>236</v>
      </c>
    </row>
    <row r="4" spans="1:16" ht="12.75" customHeight="1" x14ac:dyDescent="0.25">
      <c r="B4" s="313" t="s">
        <v>272</v>
      </c>
      <c r="C4" s="313"/>
      <c r="D4" s="313"/>
      <c r="E4" s="313"/>
      <c r="F4" s="313"/>
      <c r="G4" s="313"/>
      <c r="H4" s="313"/>
      <c r="I4" s="124"/>
    </row>
    <row r="5" spans="1:16" ht="12.75" customHeight="1" x14ac:dyDescent="0.25">
      <c r="B5" s="313"/>
      <c r="C5" s="313"/>
      <c r="D5" s="313"/>
      <c r="E5" s="313"/>
      <c r="F5" s="313"/>
      <c r="G5" s="313"/>
      <c r="H5" s="313"/>
      <c r="I5" s="124"/>
      <c r="J5" s="126"/>
      <c r="K5" s="126"/>
      <c r="L5" s="126"/>
      <c r="M5" s="126"/>
      <c r="N5" s="126"/>
      <c r="O5" s="126"/>
      <c r="P5" s="126"/>
    </row>
    <row r="6" spans="1:16" ht="12.75" customHeight="1" x14ac:dyDescent="0.25">
      <c r="B6" s="313"/>
      <c r="C6" s="313"/>
      <c r="D6" s="313"/>
      <c r="E6" s="313"/>
      <c r="F6" s="313"/>
      <c r="G6" s="313"/>
      <c r="H6" s="313"/>
      <c r="I6" s="124"/>
      <c r="J6" s="126"/>
      <c r="K6" s="126"/>
      <c r="L6" s="126"/>
      <c r="M6" s="126"/>
      <c r="N6" s="126"/>
      <c r="O6" s="126"/>
      <c r="P6" s="126"/>
    </row>
    <row r="7" spans="1:16" ht="12.75" customHeight="1" x14ac:dyDescent="0.25">
      <c r="B7" s="313"/>
      <c r="C7" s="313"/>
      <c r="D7" s="313"/>
      <c r="E7" s="313"/>
      <c r="F7" s="313"/>
      <c r="G7" s="313"/>
      <c r="H7" s="313"/>
      <c r="I7" s="124"/>
      <c r="J7" s="126"/>
      <c r="K7" s="126"/>
      <c r="L7" s="126"/>
      <c r="M7" s="126"/>
      <c r="N7" s="126"/>
      <c r="O7" s="126"/>
      <c r="P7" s="126"/>
    </row>
    <row r="8" spans="1:16" ht="12.75" customHeight="1" x14ac:dyDescent="0.25">
      <c r="B8" s="313"/>
      <c r="C8" s="313"/>
      <c r="D8" s="313"/>
      <c r="E8" s="313"/>
      <c r="F8" s="313"/>
      <c r="G8" s="313"/>
      <c r="H8" s="313"/>
      <c r="I8" s="124"/>
      <c r="J8" s="126"/>
      <c r="K8" s="126"/>
      <c r="L8" s="126"/>
      <c r="M8" s="126"/>
      <c r="N8" s="126"/>
      <c r="O8" s="126"/>
      <c r="P8" s="126"/>
    </row>
    <row r="9" spans="1:16" ht="12.75" customHeight="1" x14ac:dyDescent="0.25">
      <c r="B9" s="313"/>
      <c r="C9" s="313"/>
      <c r="D9" s="313"/>
      <c r="E9" s="313"/>
      <c r="F9" s="313"/>
      <c r="G9" s="313"/>
      <c r="H9" s="313"/>
      <c r="I9" s="124"/>
      <c r="J9" s="126"/>
      <c r="K9" s="126"/>
      <c r="L9" s="126"/>
      <c r="M9" s="126"/>
      <c r="N9" s="126"/>
      <c r="O9" s="126"/>
      <c r="P9" s="126"/>
    </row>
    <row r="10" spans="1:16" ht="12.75" customHeight="1" x14ac:dyDescent="0.25">
      <c r="B10" s="313"/>
      <c r="C10" s="313"/>
      <c r="D10" s="313"/>
      <c r="E10" s="313"/>
      <c r="F10" s="313"/>
      <c r="G10" s="313"/>
      <c r="H10" s="313"/>
      <c r="I10" s="124"/>
      <c r="J10" s="126"/>
      <c r="K10" s="126"/>
      <c r="L10" s="126"/>
      <c r="M10" s="126"/>
      <c r="N10" s="126"/>
      <c r="O10" s="126"/>
      <c r="P10" s="126"/>
    </row>
    <row r="11" spans="1:16" ht="12.75" customHeight="1" x14ac:dyDescent="0.25">
      <c r="A11" s="8"/>
      <c r="B11" s="313"/>
      <c r="C11" s="313"/>
      <c r="D11" s="313"/>
      <c r="E11" s="313"/>
      <c r="F11" s="313"/>
      <c r="G11" s="313"/>
      <c r="H11" s="313"/>
      <c r="I11" s="124"/>
      <c r="J11" s="126"/>
      <c r="K11" s="126"/>
      <c r="L11" s="126"/>
      <c r="M11" s="126"/>
      <c r="N11" s="126"/>
      <c r="O11" s="126"/>
      <c r="P11" s="126"/>
    </row>
    <row r="12" spans="1:16" ht="12.75" customHeight="1" x14ac:dyDescent="0.25">
      <c r="A12" s="8"/>
      <c r="B12" s="154"/>
      <c r="C12" s="124"/>
      <c r="D12" s="124"/>
      <c r="E12" s="124"/>
      <c r="F12" s="124"/>
      <c r="G12" s="124"/>
      <c r="H12" s="124"/>
      <c r="I12" s="124"/>
      <c r="J12" s="126"/>
      <c r="K12" s="126"/>
      <c r="L12" s="126"/>
      <c r="M12" s="126"/>
      <c r="N12" s="126"/>
      <c r="O12" s="126"/>
      <c r="P12" s="126"/>
    </row>
    <row r="13" spans="1:16" x14ac:dyDescent="0.2">
      <c r="A13" s="8"/>
      <c r="B13" s="44"/>
      <c r="C13" s="44"/>
      <c r="D13" s="44"/>
      <c r="E13" s="44"/>
      <c r="F13" s="44"/>
      <c r="G13" s="44"/>
      <c r="H13" s="44"/>
      <c r="I13" s="43"/>
      <c r="J13" s="126"/>
      <c r="K13" s="126"/>
      <c r="L13" s="126"/>
      <c r="M13" s="126"/>
      <c r="N13" s="126"/>
      <c r="O13" s="126"/>
      <c r="P13" s="126"/>
    </row>
    <row r="14" spans="1:16" x14ac:dyDescent="0.2">
      <c r="A14" s="8"/>
      <c r="B14" s="44"/>
      <c r="C14" s="44"/>
      <c r="D14" s="44"/>
      <c r="E14" s="44"/>
      <c r="F14" s="44"/>
      <c r="G14" s="44"/>
      <c r="H14" s="44"/>
      <c r="I14" s="43"/>
      <c r="J14" s="125"/>
      <c r="K14" s="125"/>
      <c r="L14" s="125"/>
      <c r="M14" s="125"/>
      <c r="N14" s="125"/>
      <c r="O14" s="125"/>
      <c r="P14" s="125"/>
    </row>
    <row r="15" spans="1:16" x14ac:dyDescent="0.2">
      <c r="A15" s="8"/>
      <c r="B15" s="9"/>
      <c r="C15" s="10"/>
      <c r="D15" s="7"/>
      <c r="E15" s="7"/>
      <c r="F15" s="10"/>
      <c r="G15" s="7"/>
      <c r="H15" s="7"/>
    </row>
    <row r="16" spans="1:16" ht="13.5" thickBot="1" x14ac:dyDescent="0.25">
      <c r="A16" s="8"/>
      <c r="B16" s="113" t="s">
        <v>262</v>
      </c>
      <c r="C16" s="10"/>
      <c r="D16" s="7"/>
      <c r="E16" s="7"/>
      <c r="F16" s="10"/>
      <c r="G16" s="7"/>
      <c r="H16" s="7"/>
      <c r="J16" s="113" t="s">
        <v>263</v>
      </c>
      <c r="K16" s="10"/>
      <c r="L16" s="7"/>
      <c r="M16" s="7"/>
      <c r="N16" s="10"/>
      <c r="O16" s="7"/>
      <c r="P16" s="7"/>
    </row>
    <row r="17" spans="1:16" ht="13.5" thickBot="1" x14ac:dyDescent="0.25">
      <c r="A17" s="8"/>
      <c r="B17" s="318" t="s">
        <v>13</v>
      </c>
      <c r="C17" s="314" t="s">
        <v>64</v>
      </c>
      <c r="D17" s="315"/>
      <c r="E17" s="316"/>
      <c r="F17" s="314" t="s">
        <v>65</v>
      </c>
      <c r="G17" s="315"/>
      <c r="H17" s="317"/>
      <c r="J17" s="318" t="s">
        <v>13</v>
      </c>
      <c r="K17" s="314" t="s">
        <v>64</v>
      </c>
      <c r="L17" s="315"/>
      <c r="M17" s="316"/>
      <c r="N17" s="314" t="s">
        <v>65</v>
      </c>
      <c r="O17" s="315"/>
      <c r="P17" s="317"/>
    </row>
    <row r="18" spans="1:16" ht="13.5" customHeight="1" thickBot="1" x14ac:dyDescent="0.25">
      <c r="B18" s="319"/>
      <c r="C18" s="5" t="s">
        <v>192</v>
      </c>
      <c r="D18" s="5" t="s">
        <v>61</v>
      </c>
      <c r="E18" s="6" t="s">
        <v>62</v>
      </c>
      <c r="F18" s="5" t="s">
        <v>192</v>
      </c>
      <c r="G18" s="5" t="s">
        <v>61</v>
      </c>
      <c r="H18" s="6" t="s">
        <v>62</v>
      </c>
      <c r="J18" s="319"/>
      <c r="K18" s="5" t="s">
        <v>192</v>
      </c>
      <c r="L18" s="5" t="s">
        <v>61</v>
      </c>
      <c r="M18" s="6" t="s">
        <v>62</v>
      </c>
      <c r="N18" s="5" t="s">
        <v>192</v>
      </c>
      <c r="O18" s="5" t="s">
        <v>61</v>
      </c>
      <c r="P18" s="6" t="s">
        <v>62</v>
      </c>
    </row>
    <row r="19" spans="1:16" x14ac:dyDescent="0.2">
      <c r="B19" s="13">
        <v>2020</v>
      </c>
      <c r="C19" s="27">
        <f>#REF!/'vQALY derivation'!$G$92</f>
        <v>271060.71624940028</v>
      </c>
      <c r="D19" s="27">
        <f>#REF!/'vQALY derivation'!$G$92</f>
        <v>580844.39196300064</v>
      </c>
      <c r="E19" s="27">
        <f>#REF!/'vQALY derivation'!$G$92</f>
        <v>884174.24109923432</v>
      </c>
      <c r="F19" s="27">
        <f>#REF!/'vQALY derivation'!$H$92</f>
        <v>451180.03415408893</v>
      </c>
      <c r="G19" s="27">
        <f>#REF!/'vQALY derivation'!$H$92</f>
        <v>966814.3589016191</v>
      </c>
      <c r="H19" s="28">
        <f>#REF!/'vQALY derivation'!$H$92</f>
        <v>1471706.3018835757</v>
      </c>
      <c r="J19" s="13">
        <v>2020</v>
      </c>
      <c r="K19" s="27">
        <f t="shared" ref="K19:K48" si="0">ROUND(C19,-4)</f>
        <v>270000</v>
      </c>
      <c r="L19" s="27">
        <f t="shared" ref="L19:L48" si="1">ROUND(D19,-4)</f>
        <v>580000</v>
      </c>
      <c r="M19" s="27">
        <f t="shared" ref="M19:M48" si="2">ROUND(E19,-4)</f>
        <v>880000</v>
      </c>
      <c r="N19" s="27">
        <f t="shared" ref="N19:N48" si="3">ROUND(F19,-4)</f>
        <v>450000</v>
      </c>
      <c r="O19" s="27">
        <f t="shared" ref="O19:O48" si="4">ROUND(G19,-4)</f>
        <v>970000</v>
      </c>
      <c r="P19" s="27">
        <f t="shared" ref="P19:P48" si="5">ROUND(H19,-4)</f>
        <v>1470000</v>
      </c>
    </row>
    <row r="20" spans="1:16" x14ac:dyDescent="0.2">
      <c r="B20" s="12">
        <v>2021</v>
      </c>
      <c r="C20" s="27">
        <f>#REF!/'vQALY derivation'!$G$92</f>
        <v>273229.20197939553</v>
      </c>
      <c r="D20" s="27">
        <f>#REF!/'vQALY derivation'!$G$92</f>
        <v>585491.14709870471</v>
      </c>
      <c r="E20" s="27">
        <f>#REF!/'vQALY derivation'!$G$92</f>
        <v>891247.63502802828</v>
      </c>
      <c r="F20" s="27">
        <f>#REF!/'vQALY derivation'!$H$92</f>
        <v>454789.47442732163</v>
      </c>
      <c r="G20" s="27">
        <f>#REF!/'vQALY derivation'!$H$92</f>
        <v>974548.87377283222</v>
      </c>
      <c r="H20" s="28">
        <f>#REF!/'vQALY derivation'!$H$92</f>
        <v>1483479.9522986445</v>
      </c>
      <c r="J20" s="12">
        <v>2021</v>
      </c>
      <c r="K20" s="27">
        <f t="shared" si="0"/>
        <v>270000</v>
      </c>
      <c r="L20" s="27">
        <f t="shared" si="1"/>
        <v>590000</v>
      </c>
      <c r="M20" s="27">
        <f t="shared" si="2"/>
        <v>890000</v>
      </c>
      <c r="N20" s="27">
        <f t="shared" si="3"/>
        <v>450000</v>
      </c>
      <c r="O20" s="27">
        <f t="shared" si="4"/>
        <v>970000</v>
      </c>
      <c r="P20" s="27">
        <f t="shared" si="5"/>
        <v>1480000</v>
      </c>
    </row>
    <row r="21" spans="1:16" x14ac:dyDescent="0.2">
      <c r="B21" s="13">
        <v>2022</v>
      </c>
      <c r="C21" s="27">
        <f>#REF!/'vQALY derivation'!$G$92</f>
        <v>275415.0355952307</v>
      </c>
      <c r="D21" s="27">
        <f>#REF!/'vQALY derivation'!$G$92</f>
        <v>590175.07627549442</v>
      </c>
      <c r="E21" s="27">
        <f>#REF!/'vQALY derivation'!$G$92</f>
        <v>898377.61610825267</v>
      </c>
      <c r="F21" s="27">
        <f>#REF!/'vQALY derivation'!$H$92</f>
        <v>458427.79022274021</v>
      </c>
      <c r="G21" s="27">
        <f>#REF!/'vQALY derivation'!$H$92</f>
        <v>982345.26476301486</v>
      </c>
      <c r="H21" s="28">
        <f>#REF!/'vQALY derivation'!$H$92</f>
        <v>1495347.791917034</v>
      </c>
      <c r="J21" s="13">
        <v>2022</v>
      </c>
      <c r="K21" s="27">
        <f t="shared" si="0"/>
        <v>280000</v>
      </c>
      <c r="L21" s="27">
        <f t="shared" si="1"/>
        <v>590000</v>
      </c>
      <c r="M21" s="27">
        <f t="shared" si="2"/>
        <v>900000</v>
      </c>
      <c r="N21" s="27">
        <f t="shared" si="3"/>
        <v>460000</v>
      </c>
      <c r="O21" s="27">
        <f t="shared" si="4"/>
        <v>980000</v>
      </c>
      <c r="P21" s="27">
        <f t="shared" si="5"/>
        <v>1500000</v>
      </c>
    </row>
    <row r="22" spans="1:16" x14ac:dyDescent="0.2">
      <c r="B22" s="12">
        <v>2023</v>
      </c>
      <c r="C22" s="27">
        <f>#REF!/'vQALY derivation'!$G$92</f>
        <v>277618.35587999254</v>
      </c>
      <c r="D22" s="27">
        <f>#REF!/'vQALY derivation'!$G$92</f>
        <v>594896.47688569839</v>
      </c>
      <c r="E22" s="27">
        <f>#REF!/'vQALY derivation'!$G$92</f>
        <v>905564.63703711866</v>
      </c>
      <c r="F22" s="27">
        <f>#REF!/'vQALY derivation'!$H$92</f>
        <v>462095.21254452219</v>
      </c>
      <c r="G22" s="27">
        <f>#REF!/'vQALY derivation'!$H$92</f>
        <v>990204.02688111912</v>
      </c>
      <c r="H22" s="28">
        <f>#REF!/'vQALY derivation'!$H$92</f>
        <v>1507310.57425237</v>
      </c>
      <c r="J22" s="12">
        <v>2023</v>
      </c>
      <c r="K22" s="27">
        <f t="shared" si="0"/>
        <v>280000</v>
      </c>
      <c r="L22" s="27">
        <f t="shared" si="1"/>
        <v>590000</v>
      </c>
      <c r="M22" s="27">
        <f t="shared" si="2"/>
        <v>910000</v>
      </c>
      <c r="N22" s="27">
        <f t="shared" si="3"/>
        <v>460000</v>
      </c>
      <c r="O22" s="27">
        <f t="shared" si="4"/>
        <v>990000</v>
      </c>
      <c r="P22" s="27">
        <f t="shared" si="5"/>
        <v>1510000</v>
      </c>
    </row>
    <row r="23" spans="1:16" x14ac:dyDescent="0.2">
      <c r="B23" s="13">
        <v>2024</v>
      </c>
      <c r="C23" s="27">
        <f>#REF!/'vQALY derivation'!$G$92</f>
        <v>279839.30272703251</v>
      </c>
      <c r="D23" s="27">
        <f>#REF!/'vQALY derivation'!$G$92</f>
        <v>599655.64870078396</v>
      </c>
      <c r="E23" s="27">
        <f>#REF!/'vQALY derivation'!$G$92</f>
        <v>912809.15413341566</v>
      </c>
      <c r="F23" s="27">
        <f>#REF!/'vQALY derivation'!$H$92</f>
        <v>465791.97424487839</v>
      </c>
      <c r="G23" s="27">
        <f>#REF!/'vQALY derivation'!$H$92</f>
        <v>998125.659096168</v>
      </c>
      <c r="H23" s="28">
        <f>#REF!/'vQALY derivation'!$H$92</f>
        <v>1519369.0588463892</v>
      </c>
      <c r="J23" s="13">
        <v>2024</v>
      </c>
      <c r="K23" s="27">
        <f t="shared" si="0"/>
        <v>280000</v>
      </c>
      <c r="L23" s="27">
        <f t="shared" si="1"/>
        <v>600000</v>
      </c>
      <c r="M23" s="27">
        <f t="shared" si="2"/>
        <v>910000</v>
      </c>
      <c r="N23" s="27">
        <f t="shared" si="3"/>
        <v>470000</v>
      </c>
      <c r="O23" s="27">
        <f t="shared" si="4"/>
        <v>1000000</v>
      </c>
      <c r="P23" s="27">
        <f t="shared" si="5"/>
        <v>1520000</v>
      </c>
    </row>
    <row r="24" spans="1:16" x14ac:dyDescent="0.2">
      <c r="B24" s="12">
        <v>2025</v>
      </c>
      <c r="C24" s="27">
        <f>#REF!/'vQALY derivation'!$G$92</f>
        <v>282078.01714884874</v>
      </c>
      <c r="D24" s="27">
        <f>#REF!/'vQALY derivation'!$G$92</f>
        <v>604452.89389039017</v>
      </c>
      <c r="E24" s="27">
        <f>#REF!/'vQALY derivation'!$G$92</f>
        <v>920111.62736648286</v>
      </c>
      <c r="F24" s="27">
        <f>#REF!/'vQALY derivation'!$H$92</f>
        <v>469518.31003883737</v>
      </c>
      <c r="G24" s="27">
        <f>#REF!/'vQALY derivation'!$H$92</f>
        <v>1006110.6643689373</v>
      </c>
      <c r="H24" s="28">
        <f>#REF!/'vQALY derivation'!$H$92</f>
        <v>1531524.01131716</v>
      </c>
      <c r="I24" s="14"/>
      <c r="J24" s="12">
        <v>2025</v>
      </c>
      <c r="K24" s="27">
        <f t="shared" si="0"/>
        <v>280000</v>
      </c>
      <c r="L24" s="27">
        <f t="shared" si="1"/>
        <v>600000</v>
      </c>
      <c r="M24" s="27">
        <f t="shared" si="2"/>
        <v>920000</v>
      </c>
      <c r="N24" s="27">
        <f t="shared" si="3"/>
        <v>470000</v>
      </c>
      <c r="O24" s="27">
        <f t="shared" si="4"/>
        <v>1010000</v>
      </c>
      <c r="P24" s="27">
        <f t="shared" si="5"/>
        <v>1530000</v>
      </c>
    </row>
    <row r="25" spans="1:16" x14ac:dyDescent="0.2">
      <c r="B25" s="13">
        <v>2026</v>
      </c>
      <c r="C25" s="27">
        <f>#REF!/'vQALY derivation'!$G$92</f>
        <v>284334.64128603955</v>
      </c>
      <c r="D25" s="27">
        <f>#REF!/'vQALY derivation'!$G$92</f>
        <v>609288.51704151335</v>
      </c>
      <c r="E25" s="27">
        <f>#REF!/'vQALY derivation'!$G$92</f>
        <v>927472.52038541483</v>
      </c>
      <c r="F25" s="27">
        <f>#REF!/'vQALY derivation'!$H$92</f>
        <v>473274.45651914814</v>
      </c>
      <c r="G25" s="27">
        <f>#REF!/'vQALY derivation'!$H$92</f>
        <v>1014159.5496838888</v>
      </c>
      <c r="H25" s="28">
        <f>#REF!/'vQALY derivation'!$H$92</f>
        <v>1543776.2034076976</v>
      </c>
      <c r="J25" s="13">
        <v>2026</v>
      </c>
      <c r="K25" s="27">
        <f t="shared" si="0"/>
        <v>280000</v>
      </c>
      <c r="L25" s="27">
        <f t="shared" si="1"/>
        <v>610000</v>
      </c>
      <c r="M25" s="27">
        <f t="shared" si="2"/>
        <v>930000</v>
      </c>
      <c r="N25" s="27">
        <f t="shared" si="3"/>
        <v>470000</v>
      </c>
      <c r="O25" s="27">
        <f t="shared" si="4"/>
        <v>1010000</v>
      </c>
      <c r="P25" s="27">
        <f t="shared" si="5"/>
        <v>1540000</v>
      </c>
    </row>
    <row r="26" spans="1:16" x14ac:dyDescent="0.2">
      <c r="B26" s="12">
        <v>2027</v>
      </c>
      <c r="C26" s="27">
        <f>#REF!/'vQALY derivation'!$G$92</f>
        <v>286609.31841632788</v>
      </c>
      <c r="D26" s="27">
        <f>#REF!/'vQALY derivation'!$G$92</f>
        <v>614162.82517784543</v>
      </c>
      <c r="E26" s="27">
        <f>#REF!/'vQALY derivation'!$G$92</f>
        <v>934892.30054849805</v>
      </c>
      <c r="F26" s="27">
        <f>#REF!/'vQALY derivation'!$H$92</f>
        <v>477060.65217130125</v>
      </c>
      <c r="G26" s="27">
        <f>#REF!/'vQALY derivation'!$H$92</f>
        <v>1022272.82608136</v>
      </c>
      <c r="H26" s="28">
        <f>#REF!/'vQALY derivation'!$H$92</f>
        <v>1556126.413034959</v>
      </c>
      <c r="J26" s="12">
        <v>2027</v>
      </c>
      <c r="K26" s="27">
        <f t="shared" si="0"/>
        <v>290000</v>
      </c>
      <c r="L26" s="27">
        <f t="shared" si="1"/>
        <v>610000</v>
      </c>
      <c r="M26" s="27">
        <f t="shared" si="2"/>
        <v>930000</v>
      </c>
      <c r="N26" s="27">
        <f t="shared" si="3"/>
        <v>480000</v>
      </c>
      <c r="O26" s="27">
        <f t="shared" si="4"/>
        <v>1020000</v>
      </c>
      <c r="P26" s="27">
        <f t="shared" si="5"/>
        <v>1560000</v>
      </c>
    </row>
    <row r="27" spans="1:16" x14ac:dyDescent="0.2">
      <c r="B27" s="13">
        <v>2028</v>
      </c>
      <c r="C27" s="27">
        <f>#REF!/'vQALY derivation'!$G$92</f>
        <v>288902.19296365848</v>
      </c>
      <c r="D27" s="27">
        <f>#REF!/'vQALY derivation'!$G$92</f>
        <v>619076.12777926819</v>
      </c>
      <c r="E27" s="27">
        <f>#REF!/'vQALY derivation'!$G$92</f>
        <v>942371.43895288603</v>
      </c>
      <c r="F27" s="27">
        <f>#REF!/'vQALY derivation'!$H$92</f>
        <v>480877.13738867163</v>
      </c>
      <c r="G27" s="27">
        <f>#REF!/'vQALY derivation'!$H$92</f>
        <v>1030451.0086900108</v>
      </c>
      <c r="H27" s="28">
        <f>#REF!/'vQALY derivation'!$H$92</f>
        <v>1568575.4243392388</v>
      </c>
      <c r="J27" s="13">
        <v>2028</v>
      </c>
      <c r="K27" s="27">
        <f t="shared" si="0"/>
        <v>290000</v>
      </c>
      <c r="L27" s="27">
        <f t="shared" si="1"/>
        <v>620000</v>
      </c>
      <c r="M27" s="27">
        <f t="shared" si="2"/>
        <v>940000</v>
      </c>
      <c r="N27" s="27">
        <f t="shared" si="3"/>
        <v>480000</v>
      </c>
      <c r="O27" s="27">
        <f t="shared" si="4"/>
        <v>1030000</v>
      </c>
      <c r="P27" s="27">
        <f t="shared" si="5"/>
        <v>1570000</v>
      </c>
    </row>
    <row r="28" spans="1:16" x14ac:dyDescent="0.2">
      <c r="B28" s="12">
        <v>2029</v>
      </c>
      <c r="C28" s="27">
        <f>#REF!/'vQALY derivation'!$G$92</f>
        <v>291213.41050736781</v>
      </c>
      <c r="D28" s="27">
        <f>#REF!/'vQALY derivation'!$G$92</f>
        <v>624028.73680150241</v>
      </c>
      <c r="E28" s="27">
        <f>#REF!/'vQALY derivation'!$G$92</f>
        <v>949910.41046450927</v>
      </c>
      <c r="F28" s="27">
        <f>#REF!/'vQALY derivation'!$H$92</f>
        <v>484724.15448778111</v>
      </c>
      <c r="G28" s="27">
        <f>#REF!/'vQALY derivation'!$H$92</f>
        <v>1038694.616759531</v>
      </c>
      <c r="H28" s="28">
        <f>#REF!/'vQALY derivation'!$H$92</f>
        <v>1581124.0277339527</v>
      </c>
      <c r="J28" s="12">
        <v>2029</v>
      </c>
      <c r="K28" s="27">
        <f t="shared" si="0"/>
        <v>290000</v>
      </c>
      <c r="L28" s="27">
        <f t="shared" si="1"/>
        <v>620000</v>
      </c>
      <c r="M28" s="27">
        <f t="shared" si="2"/>
        <v>950000</v>
      </c>
      <c r="N28" s="27">
        <f t="shared" si="3"/>
        <v>480000</v>
      </c>
      <c r="O28" s="27">
        <f t="shared" si="4"/>
        <v>1040000</v>
      </c>
      <c r="P28" s="27">
        <f t="shared" si="5"/>
        <v>1580000</v>
      </c>
    </row>
    <row r="29" spans="1:16" x14ac:dyDescent="0.2">
      <c r="B29" s="13">
        <v>2030</v>
      </c>
      <c r="C29" s="27">
        <f>#REF!/'vQALY derivation'!$G$92</f>
        <v>293543.11779142672</v>
      </c>
      <c r="D29" s="27">
        <f>#REF!/'vQALY derivation'!$G$92</f>
        <v>629020.96669591439</v>
      </c>
      <c r="E29" s="27">
        <f>#REF!/'vQALY derivation'!$G$92</f>
        <v>957509.69374822523</v>
      </c>
      <c r="F29" s="27">
        <f>#REF!/'vQALY derivation'!$H$92</f>
        <v>488601.94772368332</v>
      </c>
      <c r="G29" s="27">
        <f>#REF!/'vQALY derivation'!$H$92</f>
        <v>1047004.1736936072</v>
      </c>
      <c r="H29" s="28">
        <f>#REF!/'vQALY derivation'!$H$92</f>
        <v>1593773.0199558244</v>
      </c>
      <c r="J29" s="13">
        <v>2030</v>
      </c>
      <c r="K29" s="27">
        <f t="shared" si="0"/>
        <v>290000</v>
      </c>
      <c r="L29" s="27">
        <f>ROUND(D29,-4)</f>
        <v>630000</v>
      </c>
      <c r="M29" s="27">
        <f t="shared" si="2"/>
        <v>960000</v>
      </c>
      <c r="N29" s="27">
        <f t="shared" si="3"/>
        <v>490000</v>
      </c>
      <c r="O29" s="27">
        <f t="shared" si="4"/>
        <v>1050000</v>
      </c>
      <c r="P29" s="27">
        <f t="shared" si="5"/>
        <v>1590000</v>
      </c>
    </row>
    <row r="30" spans="1:16" x14ac:dyDescent="0.2">
      <c r="B30" s="12">
        <v>2031</v>
      </c>
      <c r="C30" s="27">
        <f>#REF!/'vQALY derivation'!$G$92</f>
        <v>295891.46273375815</v>
      </c>
      <c r="D30" s="27">
        <f>#REF!/'vQALY derivation'!$G$92</f>
        <v>634053.1344294817</v>
      </c>
      <c r="E30" s="27">
        <f>#REF!/'vQALY derivation'!$G$92</f>
        <v>965169.77129821107</v>
      </c>
      <c r="F30" s="27">
        <f>#REF!/'vQALY derivation'!$H$92</f>
        <v>492510.76330547279</v>
      </c>
      <c r="G30" s="27">
        <f>#REF!/'vQALY derivation'!$H$92</f>
        <v>1055380.2070831561</v>
      </c>
      <c r="H30" s="28">
        <f>#REF!/'vQALY derivation'!$H$92</f>
        <v>1606523.2041154709</v>
      </c>
      <c r="J30" s="12">
        <v>2031</v>
      </c>
      <c r="K30" s="27">
        <f t="shared" si="0"/>
        <v>300000</v>
      </c>
      <c r="L30" s="27">
        <f t="shared" si="1"/>
        <v>630000</v>
      </c>
      <c r="M30" s="27">
        <f t="shared" si="2"/>
        <v>970000</v>
      </c>
      <c r="N30" s="27">
        <f t="shared" si="3"/>
        <v>490000</v>
      </c>
      <c r="O30" s="27">
        <f t="shared" si="4"/>
        <v>1060000</v>
      </c>
      <c r="P30" s="27">
        <f t="shared" si="5"/>
        <v>1610000</v>
      </c>
    </row>
    <row r="31" spans="1:16" x14ac:dyDescent="0.2">
      <c r="B31" s="13">
        <v>2032</v>
      </c>
      <c r="C31" s="27">
        <f>#REF!/'vQALY derivation'!$G$92</f>
        <v>298258.59443562821</v>
      </c>
      <c r="D31" s="27">
        <f>#REF!/'vQALY derivation'!$G$92</f>
        <v>639125.55950491759</v>
      </c>
      <c r="E31" s="27">
        <f>#REF!/'vQALY derivation'!$G$92</f>
        <v>972891.12946859666</v>
      </c>
      <c r="F31" s="27">
        <f>#REF!/'vQALY derivation'!$H$92</f>
        <v>496450.84941191663</v>
      </c>
      <c r="G31" s="27">
        <f>#REF!/'vQALY derivation'!$H$92</f>
        <v>1063823.2487398214</v>
      </c>
      <c r="H31" s="28">
        <f>#REF!/'vQALY derivation'!$H$92</f>
        <v>1619375.3897483945</v>
      </c>
      <c r="J31" s="13">
        <v>2032</v>
      </c>
      <c r="K31" s="27">
        <f t="shared" si="0"/>
        <v>300000</v>
      </c>
      <c r="L31" s="27">
        <f t="shared" si="1"/>
        <v>640000</v>
      </c>
      <c r="M31" s="27">
        <f t="shared" si="2"/>
        <v>970000</v>
      </c>
      <c r="N31" s="27">
        <f t="shared" si="3"/>
        <v>500000</v>
      </c>
      <c r="O31" s="27">
        <f t="shared" si="4"/>
        <v>1060000</v>
      </c>
      <c r="P31" s="27">
        <f t="shared" si="5"/>
        <v>1620000</v>
      </c>
    </row>
    <row r="32" spans="1:16" x14ac:dyDescent="0.2">
      <c r="B32" s="12">
        <v>2033</v>
      </c>
      <c r="C32" s="27">
        <f>#REF!/'vQALY derivation'!$G$92</f>
        <v>300644.66319111321</v>
      </c>
      <c r="D32" s="27">
        <f>#REF!/'vQALY derivation'!$G$92</f>
        <v>644238.56398095691</v>
      </c>
      <c r="E32" s="27">
        <f>#REF!/'vQALY derivation'!$G$92</f>
        <v>980674.25850434543</v>
      </c>
      <c r="F32" s="27">
        <f>#REF!/'vQALY derivation'!$H$92</f>
        <v>500422.45620721189</v>
      </c>
      <c r="G32" s="27">
        <f>#REF!/'vQALY derivation'!$H$92</f>
        <v>1072333.8347297397</v>
      </c>
      <c r="H32" s="28">
        <f>#REF!/'vQALY derivation'!$H$92</f>
        <v>1632330.3928663817</v>
      </c>
      <c r="J32" s="12">
        <v>2033</v>
      </c>
      <c r="K32" s="27">
        <f t="shared" si="0"/>
        <v>300000</v>
      </c>
      <c r="L32" s="27">
        <f t="shared" si="1"/>
        <v>640000</v>
      </c>
      <c r="M32" s="27">
        <f t="shared" si="2"/>
        <v>980000</v>
      </c>
      <c r="N32" s="27">
        <f t="shared" si="3"/>
        <v>500000</v>
      </c>
      <c r="O32" s="27">
        <f t="shared" si="4"/>
        <v>1070000</v>
      </c>
      <c r="P32" s="27">
        <f t="shared" si="5"/>
        <v>1630000</v>
      </c>
    </row>
    <row r="33" spans="2:16" x14ac:dyDescent="0.2">
      <c r="B33" s="13">
        <v>2034</v>
      </c>
      <c r="C33" s="27">
        <f>#REF!/'vQALY derivation'!$G$92</f>
        <v>303049.82049664209</v>
      </c>
      <c r="D33" s="27">
        <f>#REF!/'vQALY derivation'!$G$92</f>
        <v>649392.47249280452</v>
      </c>
      <c r="E33" s="27">
        <f>#REF!/'vQALY derivation'!$G$92</f>
        <v>988519.65257238038</v>
      </c>
      <c r="F33" s="27">
        <f>#REF!/'vQALY derivation'!$H$92</f>
        <v>504425.83585686958</v>
      </c>
      <c r="G33" s="27">
        <f>#REF!/'vQALY derivation'!$H$92</f>
        <v>1080912.5054075778</v>
      </c>
      <c r="H33" s="28">
        <f>#REF!/'vQALY derivation'!$H$92</f>
        <v>1645389.0360093131</v>
      </c>
      <c r="J33" s="13">
        <v>2034</v>
      </c>
      <c r="K33" s="27">
        <f t="shared" si="0"/>
        <v>300000</v>
      </c>
      <c r="L33" s="27">
        <f t="shared" si="1"/>
        <v>650000</v>
      </c>
      <c r="M33" s="27">
        <f t="shared" si="2"/>
        <v>990000</v>
      </c>
      <c r="N33" s="27">
        <f t="shared" si="3"/>
        <v>500000</v>
      </c>
      <c r="O33" s="27">
        <f t="shared" si="4"/>
        <v>1080000</v>
      </c>
      <c r="P33" s="27">
        <f t="shared" si="5"/>
        <v>1650000</v>
      </c>
    </row>
    <row r="34" spans="2:16" x14ac:dyDescent="0.2">
      <c r="B34" s="12">
        <v>2035</v>
      </c>
      <c r="C34" s="27">
        <f>#REF!/'vQALY derivation'!$G$92</f>
        <v>305474.21906061529</v>
      </c>
      <c r="D34" s="27">
        <f>#REF!/'vQALY derivation'!$G$92</f>
        <v>654587.61227274698</v>
      </c>
      <c r="E34" s="27">
        <f>#REF!/'vQALY derivation'!$G$92</f>
        <v>996427.80979295925</v>
      </c>
      <c r="F34" s="27">
        <f>#REF!/'vQALY derivation'!$H$92</f>
        <v>508461.2425437246</v>
      </c>
      <c r="G34" s="27">
        <f>#REF!/'vQALY derivation'!$H$92</f>
        <v>1089559.8054508385</v>
      </c>
      <c r="H34" s="28">
        <f>#REF!/'vQALY derivation'!$H$92</f>
        <v>1658552.1482973874</v>
      </c>
      <c r="J34" s="12">
        <v>2035</v>
      </c>
      <c r="K34" s="27">
        <f t="shared" si="0"/>
        <v>310000</v>
      </c>
      <c r="L34" s="27">
        <f t="shared" si="1"/>
        <v>650000</v>
      </c>
      <c r="M34" s="27">
        <f t="shared" si="2"/>
        <v>1000000</v>
      </c>
      <c r="N34" s="27">
        <f t="shared" si="3"/>
        <v>510000</v>
      </c>
      <c r="O34" s="27">
        <f t="shared" si="4"/>
        <v>1090000</v>
      </c>
      <c r="P34" s="27">
        <f t="shared" si="5"/>
        <v>1660000</v>
      </c>
    </row>
    <row r="35" spans="2:16" x14ac:dyDescent="0.2">
      <c r="B35" s="13">
        <v>2036</v>
      </c>
      <c r="C35" s="27">
        <f>#REF!/'vQALY derivation'!$G$92</f>
        <v>307918.01281310018</v>
      </c>
      <c r="D35" s="27">
        <f>#REF!/'vQALY derivation'!$G$92</f>
        <v>659824.31317092897</v>
      </c>
      <c r="E35" s="27">
        <f>#REF!/'vQALY derivation'!$G$92</f>
        <v>1004399.2322713032</v>
      </c>
      <c r="F35" s="27">
        <f>#REF!/'vQALY derivation'!$H$92</f>
        <v>512528.93248407438</v>
      </c>
      <c r="G35" s="27">
        <f>#REF!/'vQALY derivation'!$H$92</f>
        <v>1098276.2838944453</v>
      </c>
      <c r="H35" s="28">
        <f>#REF!/'vQALY derivation'!$H$92</f>
        <v>1671820.5654837668</v>
      </c>
      <c r="J35" s="13">
        <v>2036</v>
      </c>
      <c r="K35" s="27">
        <f t="shared" si="0"/>
        <v>310000</v>
      </c>
      <c r="L35" s="27">
        <f t="shared" si="1"/>
        <v>660000</v>
      </c>
      <c r="M35" s="27">
        <f t="shared" si="2"/>
        <v>1000000</v>
      </c>
      <c r="N35" s="27">
        <f t="shared" si="3"/>
        <v>510000</v>
      </c>
      <c r="O35" s="27">
        <f t="shared" si="4"/>
        <v>1100000</v>
      </c>
      <c r="P35" s="27">
        <f t="shared" si="5"/>
        <v>1670000</v>
      </c>
    </row>
    <row r="36" spans="2:16" x14ac:dyDescent="0.2">
      <c r="B36" s="12">
        <v>2037</v>
      </c>
      <c r="C36" s="27">
        <f>#REF!/'vQALY derivation'!$G$92</f>
        <v>310381.35691560502</v>
      </c>
      <c r="D36" s="27">
        <f>#REF!/'vQALY derivation'!$G$92</f>
        <v>665102.90767629643</v>
      </c>
      <c r="E36" s="27">
        <f>#REF!/'vQALY derivation'!$G$92</f>
        <v>1012434.4261294735</v>
      </c>
      <c r="F36" s="27">
        <f>#REF!/'vQALY derivation'!$H$92</f>
        <v>516629.16394394706</v>
      </c>
      <c r="G36" s="27">
        <f>#REF!/'vQALY derivation'!$H$92</f>
        <v>1107062.4941656007</v>
      </c>
      <c r="H36" s="28">
        <f>#REF!/'vQALY derivation'!$H$92</f>
        <v>1685195.1300076367</v>
      </c>
      <c r="J36" s="12">
        <v>2037</v>
      </c>
      <c r="K36" s="27">
        <f t="shared" si="0"/>
        <v>310000</v>
      </c>
      <c r="L36" s="27">
        <f t="shared" si="1"/>
        <v>670000</v>
      </c>
      <c r="M36" s="27">
        <f t="shared" si="2"/>
        <v>1010000</v>
      </c>
      <c r="N36" s="27">
        <f t="shared" si="3"/>
        <v>520000</v>
      </c>
      <c r="O36" s="27">
        <f t="shared" si="4"/>
        <v>1110000</v>
      </c>
      <c r="P36" s="27">
        <f t="shared" si="5"/>
        <v>1690000</v>
      </c>
    </row>
    <row r="37" spans="2:16" x14ac:dyDescent="0.2">
      <c r="B37" s="13">
        <v>2038</v>
      </c>
      <c r="C37" s="27">
        <f>#REF!/'vQALY derivation'!$G$92</f>
        <v>312864.40777092992</v>
      </c>
      <c r="D37" s="27">
        <f>#REF!/'vQALY derivation'!$G$92</f>
        <v>670423.73093770689</v>
      </c>
      <c r="E37" s="27">
        <f>#REF!/'vQALY derivation'!$G$92</f>
        <v>1020533.9015385094</v>
      </c>
      <c r="F37" s="27">
        <f>#REF!/'vQALY derivation'!$H$92</f>
        <v>520762.19725549867</v>
      </c>
      <c r="G37" s="27">
        <f>#REF!/'vQALY derivation'!$H$92</f>
        <v>1115918.9941189256</v>
      </c>
      <c r="H37" s="28">
        <f>#REF!/'vQALY derivation'!$H$92</f>
        <v>1698676.691047698</v>
      </c>
      <c r="J37" s="13">
        <v>2038</v>
      </c>
      <c r="K37" s="27">
        <f t="shared" si="0"/>
        <v>310000</v>
      </c>
      <c r="L37" s="27">
        <f t="shared" si="1"/>
        <v>670000</v>
      </c>
      <c r="M37" s="27">
        <f t="shared" si="2"/>
        <v>1020000</v>
      </c>
      <c r="N37" s="27">
        <f t="shared" si="3"/>
        <v>520000</v>
      </c>
      <c r="O37" s="27">
        <f t="shared" si="4"/>
        <v>1120000</v>
      </c>
      <c r="P37" s="27">
        <f t="shared" si="5"/>
        <v>1700000</v>
      </c>
    </row>
    <row r="38" spans="2:16" x14ac:dyDescent="0.2">
      <c r="B38" s="12">
        <v>2039</v>
      </c>
      <c r="C38" s="27">
        <f>#REF!/'vQALY derivation'!$G$92</f>
        <v>315367.32303309732</v>
      </c>
      <c r="D38" s="27">
        <f>#REF!/'vQALY derivation'!$G$92</f>
        <v>675787.12078520854</v>
      </c>
      <c r="E38" s="27">
        <f>#REF!/'vQALY derivation'!$G$92</f>
        <v>1028698.1727508176</v>
      </c>
      <c r="F38" s="27">
        <f>#REF!/'vQALY derivation'!$H$92</f>
        <v>524928.29483354266</v>
      </c>
      <c r="G38" s="27">
        <f>#REF!/'vQALY derivation'!$H$92</f>
        <v>1124846.3460718771</v>
      </c>
      <c r="H38" s="28">
        <f>#REF!/'vQALY derivation'!$H$92</f>
        <v>1712266.1045760799</v>
      </c>
      <c r="J38" s="12">
        <v>2039</v>
      </c>
      <c r="K38" s="27">
        <f t="shared" si="0"/>
        <v>320000</v>
      </c>
      <c r="L38" s="27">
        <f t="shared" si="1"/>
        <v>680000</v>
      </c>
      <c r="M38" s="27">
        <f t="shared" si="2"/>
        <v>1030000</v>
      </c>
      <c r="N38" s="27">
        <f t="shared" si="3"/>
        <v>520000</v>
      </c>
      <c r="O38" s="27">
        <f t="shared" si="4"/>
        <v>1120000</v>
      </c>
      <c r="P38" s="27">
        <f t="shared" si="5"/>
        <v>1710000</v>
      </c>
    </row>
    <row r="39" spans="2:16" x14ac:dyDescent="0.2">
      <c r="B39" s="13">
        <v>2040</v>
      </c>
      <c r="C39" s="27">
        <f>#REF!/'vQALY derivation'!$G$92</f>
        <v>317890.26161736209</v>
      </c>
      <c r="D39" s="27">
        <f>#REF!/'vQALY derivation'!$G$92</f>
        <v>681193.41775149025</v>
      </c>
      <c r="E39" s="27">
        <f>#REF!/'vQALY derivation'!$G$92</f>
        <v>1036927.7581328242</v>
      </c>
      <c r="F39" s="27">
        <f>#REF!/'vQALY derivation'!$H$92</f>
        <v>529127.72119221091</v>
      </c>
      <c r="G39" s="27">
        <f>#REF!/'vQALY derivation'!$H$92</f>
        <v>1133845.1168404522</v>
      </c>
      <c r="H39" s="28">
        <f>#REF!/'vQALY derivation'!$H$92</f>
        <v>1725964.2334126884</v>
      </c>
      <c r="J39" s="13">
        <v>2040</v>
      </c>
      <c r="K39" s="27">
        <f t="shared" si="0"/>
        <v>320000</v>
      </c>
      <c r="L39" s="27">
        <f t="shared" si="1"/>
        <v>680000</v>
      </c>
      <c r="M39" s="27">
        <f t="shared" si="2"/>
        <v>1040000</v>
      </c>
      <c r="N39" s="27">
        <f t="shared" si="3"/>
        <v>530000</v>
      </c>
      <c r="O39" s="27">
        <f t="shared" si="4"/>
        <v>1130000</v>
      </c>
      <c r="P39" s="27">
        <f t="shared" si="5"/>
        <v>1730000</v>
      </c>
    </row>
    <row r="40" spans="2:16" x14ac:dyDescent="0.2">
      <c r="B40" s="12">
        <v>2041</v>
      </c>
      <c r="C40" s="27">
        <f>#REF!/'vQALY derivation'!$G$92</f>
        <v>320433.38371030102</v>
      </c>
      <c r="D40" s="27">
        <f>#REF!/'vQALY derivation'!$G$92</f>
        <v>686642.96509350219</v>
      </c>
      <c r="E40" s="27">
        <f>#REF!/'vQALY derivation'!$G$92</f>
        <v>1045223.1801978868</v>
      </c>
      <c r="F40" s="27">
        <f>#REF!/'vQALY derivation'!$H$92</f>
        <v>533360.74296174874</v>
      </c>
      <c r="G40" s="27">
        <f>#REF!/'vQALY derivation'!$H$92</f>
        <v>1142915.877775176</v>
      </c>
      <c r="H40" s="28">
        <f>#REF!/'vQALY derivation'!$H$92</f>
        <v>1739771.94727999</v>
      </c>
      <c r="J40" s="12">
        <v>2041</v>
      </c>
      <c r="K40" s="27">
        <f t="shared" si="0"/>
        <v>320000</v>
      </c>
      <c r="L40" s="27">
        <f t="shared" si="1"/>
        <v>690000</v>
      </c>
      <c r="M40" s="27">
        <f t="shared" si="2"/>
        <v>1050000</v>
      </c>
      <c r="N40" s="27">
        <f t="shared" si="3"/>
        <v>530000</v>
      </c>
      <c r="O40" s="27">
        <f t="shared" si="4"/>
        <v>1140000</v>
      </c>
      <c r="P40" s="27">
        <f t="shared" si="5"/>
        <v>1740000</v>
      </c>
    </row>
    <row r="41" spans="2:16" x14ac:dyDescent="0.2">
      <c r="B41" s="13">
        <v>2042</v>
      </c>
      <c r="C41" s="27">
        <f>#REF!/'vQALY derivation'!$G$92</f>
        <v>322996.85077998345</v>
      </c>
      <c r="D41" s="27">
        <f>#REF!/'vQALY derivation'!$G$92</f>
        <v>692136.10881425021</v>
      </c>
      <c r="E41" s="27">
        <f>#REF!/'vQALY derivation'!$G$92</f>
        <v>1053584.9656394699</v>
      </c>
      <c r="F41" s="27">
        <f>#REF!/'vQALY derivation'!$H$92</f>
        <v>537627.62890544266</v>
      </c>
      <c r="G41" s="27">
        <f>#REF!/'vQALY derivation'!$H$92</f>
        <v>1152059.2047973771</v>
      </c>
      <c r="H41" s="28">
        <f>#REF!/'vQALY derivation'!$H$92</f>
        <v>1753690.12285823</v>
      </c>
      <c r="J41" s="13">
        <v>2042</v>
      </c>
      <c r="K41" s="27">
        <f t="shared" si="0"/>
        <v>320000</v>
      </c>
      <c r="L41" s="27">
        <f t="shared" si="1"/>
        <v>690000</v>
      </c>
      <c r="M41" s="27">
        <f t="shared" si="2"/>
        <v>1050000</v>
      </c>
      <c r="N41" s="27">
        <f t="shared" si="3"/>
        <v>540000</v>
      </c>
      <c r="O41" s="27">
        <f t="shared" si="4"/>
        <v>1150000</v>
      </c>
      <c r="P41" s="27">
        <f t="shared" si="5"/>
        <v>1750000</v>
      </c>
    </row>
    <row r="42" spans="2:16" x14ac:dyDescent="0.2">
      <c r="B42" s="12">
        <v>2043</v>
      </c>
      <c r="C42" s="27">
        <f>#REF!/'vQALY derivation'!$G$92</f>
        <v>325580.82558622328</v>
      </c>
      <c r="D42" s="27">
        <f>#REF!/'vQALY derivation'!$G$92</f>
        <v>697673.19768476416</v>
      </c>
      <c r="E42" s="27">
        <f>#REF!/'vQALY derivation'!$G$92</f>
        <v>1062013.6453645856</v>
      </c>
      <c r="F42" s="27">
        <f>#REF!/'vQALY derivation'!$H$92</f>
        <v>541928.64993668615</v>
      </c>
      <c r="G42" s="27">
        <f>#REF!/'vQALY derivation'!$H$92</f>
        <v>1161275.6784357561</v>
      </c>
      <c r="H42" s="28">
        <f>#REF!/'vQALY derivation'!$H$92</f>
        <v>1767719.6438410957</v>
      </c>
      <c r="J42" s="12">
        <v>2043</v>
      </c>
      <c r="K42" s="27">
        <f t="shared" si="0"/>
        <v>330000</v>
      </c>
      <c r="L42" s="27">
        <f t="shared" si="1"/>
        <v>700000</v>
      </c>
      <c r="M42" s="27">
        <f t="shared" si="2"/>
        <v>1060000</v>
      </c>
      <c r="N42" s="27">
        <f t="shared" si="3"/>
        <v>540000</v>
      </c>
      <c r="O42" s="27">
        <f t="shared" si="4"/>
        <v>1160000</v>
      </c>
      <c r="P42" s="27">
        <f t="shared" si="5"/>
        <v>1770000</v>
      </c>
    </row>
    <row r="43" spans="2:16" x14ac:dyDescent="0.2">
      <c r="B43" s="13">
        <v>2044</v>
      </c>
      <c r="C43" s="27">
        <f>#REF!/'vQALY derivation'!$G$92</f>
        <v>328185.47219091305</v>
      </c>
      <c r="D43" s="27">
        <f>#REF!/'vQALY derivation'!$G$92</f>
        <v>703254.58326624229</v>
      </c>
      <c r="E43" s="27">
        <f>#REF!/'vQALY derivation'!$G$92</f>
        <v>1070509.7545275022</v>
      </c>
      <c r="F43" s="27">
        <f>#REF!/'vQALY derivation'!$H$92</f>
        <v>546264.07913617964</v>
      </c>
      <c r="G43" s="27">
        <f>#REF!/'vQALY derivation'!$H$92</f>
        <v>1170565.8838632423</v>
      </c>
      <c r="H43" s="28">
        <f>#REF!/'vQALY derivation'!$H$92</f>
        <v>1781861.4009918245</v>
      </c>
      <c r="J43" s="13">
        <v>2044</v>
      </c>
      <c r="K43" s="27">
        <f t="shared" si="0"/>
        <v>330000</v>
      </c>
      <c r="L43" s="27">
        <f t="shared" si="1"/>
        <v>700000</v>
      </c>
      <c r="M43" s="27">
        <f t="shared" si="2"/>
        <v>1070000</v>
      </c>
      <c r="N43" s="27">
        <f t="shared" si="3"/>
        <v>550000</v>
      </c>
      <c r="O43" s="27">
        <f t="shared" si="4"/>
        <v>1170000</v>
      </c>
      <c r="P43" s="27">
        <f t="shared" si="5"/>
        <v>1780000</v>
      </c>
    </row>
    <row r="44" spans="2:16" x14ac:dyDescent="0.2">
      <c r="B44" s="12">
        <v>2045</v>
      </c>
      <c r="C44" s="27">
        <f>#REF!/'vQALY derivation'!$G$92</f>
        <v>330810.95596844039</v>
      </c>
      <c r="D44" s="27">
        <f>#REF!/'vQALY derivation'!$G$92</f>
        <v>708880.61993237224</v>
      </c>
      <c r="E44" s="27">
        <f>#REF!/'vQALY derivation'!$G$92</f>
        <v>1079073.8325637223</v>
      </c>
      <c r="F44" s="27">
        <f>#REF!/'vQALY derivation'!$H$92</f>
        <v>550634.19176926918</v>
      </c>
      <c r="G44" s="27">
        <f>#REF!/'vQALY derivation'!$H$92</f>
        <v>1179930.4109341484</v>
      </c>
      <c r="H44" s="28">
        <f>#REF!/'vQALY derivation'!$H$92</f>
        <v>1796116.292199759</v>
      </c>
      <c r="J44" s="12">
        <v>2045</v>
      </c>
      <c r="K44" s="27">
        <f t="shared" si="0"/>
        <v>330000</v>
      </c>
      <c r="L44" s="27">
        <f t="shared" si="1"/>
        <v>710000</v>
      </c>
      <c r="M44" s="27">
        <f t="shared" si="2"/>
        <v>1080000</v>
      </c>
      <c r="N44" s="27">
        <f t="shared" si="3"/>
        <v>550000</v>
      </c>
      <c r="O44" s="27">
        <f t="shared" si="4"/>
        <v>1180000</v>
      </c>
      <c r="P44" s="27">
        <f t="shared" si="5"/>
        <v>1800000</v>
      </c>
    </row>
    <row r="45" spans="2:16" x14ac:dyDescent="0.2">
      <c r="B45" s="13">
        <v>2046</v>
      </c>
      <c r="C45" s="27">
        <f>#REF!/'vQALY derivation'!$G$92</f>
        <v>333457.4436161879</v>
      </c>
      <c r="D45" s="27">
        <f>#REF!/'vQALY derivation'!$G$92</f>
        <v>714551.66489183123</v>
      </c>
      <c r="E45" s="27">
        <f>#REF!/'vQALY derivation'!$G$92</f>
        <v>1087706.4232242322</v>
      </c>
      <c r="F45" s="27">
        <f>#REF!/'vQALY derivation'!$H$92</f>
        <v>555039.26530342328</v>
      </c>
      <c r="G45" s="27">
        <f>#REF!/'vQALY derivation'!$H$92</f>
        <v>1189369.8542216215</v>
      </c>
      <c r="H45" s="28">
        <f>#REF!/'vQALY derivation'!$H$92</f>
        <v>1810485.2225373571</v>
      </c>
      <c r="J45" s="13">
        <v>2046</v>
      </c>
      <c r="K45" s="27">
        <f t="shared" si="0"/>
        <v>330000</v>
      </c>
      <c r="L45" s="27">
        <f t="shared" si="1"/>
        <v>710000</v>
      </c>
      <c r="M45" s="27">
        <f t="shared" si="2"/>
        <v>1090000</v>
      </c>
      <c r="N45" s="27">
        <f t="shared" si="3"/>
        <v>560000</v>
      </c>
      <c r="O45" s="27">
        <f t="shared" si="4"/>
        <v>1190000</v>
      </c>
      <c r="P45" s="27">
        <f t="shared" si="5"/>
        <v>1810000</v>
      </c>
    </row>
    <row r="46" spans="2:16" x14ac:dyDescent="0.2">
      <c r="B46" s="12">
        <v>2047</v>
      </c>
      <c r="C46" s="27">
        <f>#REF!/'vQALY derivation'!$G$92</f>
        <v>336125.10316511738</v>
      </c>
      <c r="D46" s="27">
        <f>#REF!/'vQALY derivation'!$G$92</f>
        <v>720268.07821096585</v>
      </c>
      <c r="E46" s="27">
        <f>#REF!/'vQALY derivation'!$G$92</f>
        <v>1096408.0746100259</v>
      </c>
      <c r="F46" s="27">
        <f>#REF!/'vQALY derivation'!$H$92</f>
        <v>559479.57942585065</v>
      </c>
      <c r="G46" s="27">
        <f>#REF!/'vQALY derivation'!$H$92</f>
        <v>1198884.8130553945</v>
      </c>
      <c r="H46" s="28">
        <f>#REF!/'vQALY derivation'!$H$92</f>
        <v>1824969.1043176558</v>
      </c>
      <c r="J46" s="12">
        <v>2047</v>
      </c>
      <c r="K46" s="27">
        <f t="shared" si="0"/>
        <v>340000</v>
      </c>
      <c r="L46" s="27">
        <f t="shared" si="1"/>
        <v>720000</v>
      </c>
      <c r="M46" s="27">
        <f t="shared" si="2"/>
        <v>1100000</v>
      </c>
      <c r="N46" s="27">
        <f t="shared" si="3"/>
        <v>560000</v>
      </c>
      <c r="O46" s="27">
        <f t="shared" si="4"/>
        <v>1200000</v>
      </c>
      <c r="P46" s="27">
        <f t="shared" si="5"/>
        <v>1820000</v>
      </c>
    </row>
    <row r="47" spans="2:16" x14ac:dyDescent="0.2">
      <c r="B47" s="13">
        <v>2048</v>
      </c>
      <c r="C47" s="27">
        <f>#REF!/'vQALY derivation'!$G$92</f>
        <v>338814.10399043834</v>
      </c>
      <c r="D47" s="27">
        <f>#REF!/'vQALY derivation'!$G$92</f>
        <v>726030.22283665359</v>
      </c>
      <c r="E47" s="27">
        <f>#REF!/'vQALY derivation'!$G$92</f>
        <v>1105179.339206906</v>
      </c>
      <c r="F47" s="27">
        <f>#REF!/'vQALY derivation'!$H$92</f>
        <v>563955.41606125748</v>
      </c>
      <c r="G47" s="27">
        <f>#REF!/'vQALY derivation'!$H$92</f>
        <v>1208475.8915598376</v>
      </c>
      <c r="H47" s="28">
        <f>#REF!/'vQALY derivation'!$H$92</f>
        <v>1839568.857152197</v>
      </c>
      <c r="J47" s="13">
        <v>2048</v>
      </c>
      <c r="K47" s="27">
        <f t="shared" si="0"/>
        <v>340000</v>
      </c>
      <c r="L47" s="27">
        <f t="shared" si="1"/>
        <v>730000</v>
      </c>
      <c r="M47" s="27">
        <f t="shared" si="2"/>
        <v>1110000</v>
      </c>
      <c r="N47" s="27">
        <f t="shared" si="3"/>
        <v>560000</v>
      </c>
      <c r="O47" s="27">
        <f t="shared" si="4"/>
        <v>1210000</v>
      </c>
      <c r="P47" s="27">
        <f t="shared" si="5"/>
        <v>1840000</v>
      </c>
    </row>
    <row r="48" spans="2:16" ht="13.5" thickBot="1" x14ac:dyDescent="0.25">
      <c r="B48" s="127">
        <v>2049</v>
      </c>
      <c r="C48" s="128">
        <f>#REF!/'vQALY derivation'!$G$92</f>
        <v>341524.61682236183</v>
      </c>
      <c r="D48" s="128">
        <f>#REF!/'vQALY derivation'!$G$92</f>
        <v>731838.46461934678</v>
      </c>
      <c r="E48" s="128">
        <f>#REF!/'vQALY derivation'!$G$92</f>
        <v>1114020.7739205614</v>
      </c>
      <c r="F48" s="128">
        <f>#REF!/'vQALY derivation'!$H$92</f>
        <v>568467.05938974756</v>
      </c>
      <c r="G48" s="128">
        <f>#REF!/'vQALY derivation'!$H$92</f>
        <v>1218143.6986923162</v>
      </c>
      <c r="H48" s="129">
        <f>#REF!/'vQALY derivation'!$H$92</f>
        <v>1854285.4080094148</v>
      </c>
      <c r="J48" s="127">
        <v>2049</v>
      </c>
      <c r="K48" s="159">
        <f t="shared" si="0"/>
        <v>340000</v>
      </c>
      <c r="L48" s="159">
        <f t="shared" si="1"/>
        <v>730000</v>
      </c>
      <c r="M48" s="159">
        <f t="shared" si="2"/>
        <v>1110000</v>
      </c>
      <c r="N48" s="159">
        <f t="shared" si="3"/>
        <v>570000</v>
      </c>
      <c r="O48" s="159">
        <f t="shared" si="4"/>
        <v>1220000</v>
      </c>
      <c r="P48" s="159">
        <f t="shared" si="5"/>
        <v>1850000</v>
      </c>
    </row>
  </sheetData>
  <mergeCells count="7">
    <mergeCell ref="B4:H11"/>
    <mergeCell ref="K17:M17"/>
    <mergeCell ref="N17:P17"/>
    <mergeCell ref="C17:E17"/>
    <mergeCell ref="F17:H17"/>
    <mergeCell ref="B17:B18"/>
    <mergeCell ref="J17:J18"/>
  </mergeCells>
  <dataValidations disablePrompts="1" count="1">
    <dataValidation type="list" allowBlank="1" showInputMessage="1" showErrorMessage="1" sqref="N16 F12:F16" xr:uid="{780879C0-9760-4AD0-B5B8-991CBB5CB830}">
      <formula1>$B$19:$B$30</formula1>
    </dataValidation>
  </dataValidations>
  <pageMargins left="0.7" right="0.7" top="0.75" bottom="0.75" header="0.3" footer="0.3"/>
  <pageSetup scale="4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249977111117893"/>
    <pageSetUpPr fitToPage="1"/>
  </sheetPr>
  <dimension ref="A1:T39"/>
  <sheetViews>
    <sheetView topLeftCell="A14" workbookViewId="0">
      <selection activeCell="N32" sqref="N32"/>
    </sheetView>
  </sheetViews>
  <sheetFormatPr defaultColWidth="9.140625" defaultRowHeight="15" x14ac:dyDescent="0.25"/>
  <cols>
    <col min="1" max="1" width="20" style="17" customWidth="1"/>
    <col min="2" max="2" width="8" style="17" customWidth="1"/>
    <col min="3" max="16384" width="9.140625" style="17"/>
  </cols>
  <sheetData>
    <row r="1" spans="1:20" s="80" customFormat="1" ht="15.75" thickBot="1" x14ac:dyDescent="0.3"/>
    <row r="2" spans="1:20" s="80" customFormat="1" ht="15.75" customHeight="1" x14ac:dyDescent="0.25">
      <c r="A2" s="329" t="s">
        <v>196</v>
      </c>
      <c r="B2" s="329"/>
      <c r="C2" s="329"/>
      <c r="D2" s="329"/>
      <c r="E2" s="329"/>
      <c r="F2" s="329"/>
      <c r="G2" s="329"/>
      <c r="H2" s="329"/>
      <c r="J2" s="320" t="s">
        <v>264</v>
      </c>
      <c r="K2" s="321"/>
      <c r="L2" s="321"/>
      <c r="M2" s="321"/>
      <c r="N2" s="321"/>
      <c r="O2" s="321"/>
      <c r="P2" s="321"/>
      <c r="Q2" s="322"/>
      <c r="R2" s="157"/>
      <c r="S2" s="157"/>
      <c r="T2" s="157"/>
    </row>
    <row r="3" spans="1:20" s="80" customFormat="1" ht="15" customHeight="1" x14ac:dyDescent="0.25">
      <c r="A3" s="332" t="s">
        <v>279</v>
      </c>
      <c r="B3" s="332"/>
      <c r="C3" s="332"/>
      <c r="D3" s="332"/>
      <c r="E3" s="332"/>
      <c r="F3" s="332"/>
      <c r="G3" s="332"/>
      <c r="H3" s="332"/>
      <c r="I3" s="100"/>
      <c r="J3" s="323"/>
      <c r="K3" s="324"/>
      <c r="L3" s="324"/>
      <c r="M3" s="324"/>
      <c r="N3" s="324"/>
      <c r="O3" s="324"/>
      <c r="P3" s="324"/>
      <c r="Q3" s="325"/>
      <c r="R3" s="157"/>
      <c r="S3" s="157"/>
      <c r="T3" s="157"/>
    </row>
    <row r="4" spans="1:20" s="80" customFormat="1" ht="15" customHeight="1" x14ac:dyDescent="0.25">
      <c r="A4" s="332"/>
      <c r="B4" s="332"/>
      <c r="C4" s="332"/>
      <c r="D4" s="332"/>
      <c r="E4" s="332"/>
      <c r="F4" s="332"/>
      <c r="G4" s="332"/>
      <c r="H4" s="332"/>
      <c r="J4" s="323"/>
      <c r="K4" s="324"/>
      <c r="L4" s="324"/>
      <c r="M4" s="324"/>
      <c r="N4" s="324"/>
      <c r="O4" s="324"/>
      <c r="P4" s="324"/>
      <c r="Q4" s="325"/>
      <c r="R4" s="157"/>
      <c r="S4" s="157"/>
      <c r="T4" s="157"/>
    </row>
    <row r="5" spans="1:20" s="80" customFormat="1" ht="15" customHeight="1" x14ac:dyDescent="0.25">
      <c r="A5" s="96"/>
      <c r="B5" s="96"/>
      <c r="C5" s="96"/>
      <c r="D5" s="96"/>
      <c r="E5" s="96"/>
      <c r="F5" s="96"/>
      <c r="G5" s="96"/>
      <c r="H5" s="96"/>
      <c r="J5" s="323"/>
      <c r="K5" s="324"/>
      <c r="L5" s="324"/>
      <c r="M5" s="324"/>
      <c r="N5" s="324"/>
      <c r="O5" s="324"/>
      <c r="P5" s="324"/>
      <c r="Q5" s="325"/>
      <c r="R5" s="157"/>
      <c r="S5" s="157"/>
      <c r="T5" s="157"/>
    </row>
    <row r="6" spans="1:20" ht="15.75" x14ac:dyDescent="0.25">
      <c r="A6" s="334" t="s">
        <v>0</v>
      </c>
      <c r="B6" s="334"/>
      <c r="C6" s="334"/>
      <c r="D6" s="334"/>
      <c r="E6" s="334"/>
      <c r="F6" s="334"/>
      <c r="G6" s="80"/>
      <c r="H6" s="80"/>
      <c r="I6" s="80"/>
      <c r="J6" s="323"/>
      <c r="K6" s="324"/>
      <c r="L6" s="324"/>
      <c r="M6" s="324"/>
      <c r="N6" s="324"/>
      <c r="O6" s="324"/>
      <c r="P6" s="324"/>
      <c r="Q6" s="325"/>
      <c r="R6" s="157"/>
      <c r="S6" s="157"/>
      <c r="T6" s="157"/>
    </row>
    <row r="7" spans="1:20" ht="15.75" x14ac:dyDescent="0.25">
      <c r="A7" s="334" t="s">
        <v>1</v>
      </c>
      <c r="B7" s="331"/>
      <c r="C7" s="331"/>
      <c r="D7" s="331"/>
      <c r="E7" s="331"/>
      <c r="F7" s="331"/>
      <c r="J7" s="323"/>
      <c r="K7" s="324"/>
      <c r="L7" s="324"/>
      <c r="M7" s="324"/>
      <c r="N7" s="324"/>
      <c r="O7" s="324"/>
      <c r="P7" s="324"/>
      <c r="Q7" s="325"/>
    </row>
    <row r="8" spans="1:20" x14ac:dyDescent="0.25">
      <c r="A8" s="331"/>
      <c r="B8" s="331"/>
      <c r="C8" s="331"/>
      <c r="D8" s="331"/>
      <c r="E8" s="331"/>
      <c r="F8" s="331"/>
      <c r="J8" s="323"/>
      <c r="K8" s="324"/>
      <c r="L8" s="324"/>
      <c r="M8" s="324"/>
      <c r="N8" s="324"/>
      <c r="O8" s="324"/>
      <c r="P8" s="324"/>
      <c r="Q8" s="325"/>
    </row>
    <row r="9" spans="1:20" x14ac:dyDescent="0.25">
      <c r="A9" s="19" t="s">
        <v>2</v>
      </c>
      <c r="B9" s="330" t="s">
        <v>3</v>
      </c>
      <c r="C9" s="331"/>
      <c r="D9" s="331"/>
      <c r="E9" s="331"/>
      <c r="F9" s="331"/>
      <c r="J9" s="323"/>
      <c r="K9" s="324"/>
      <c r="L9" s="324"/>
      <c r="M9" s="324"/>
      <c r="N9" s="324"/>
      <c r="O9" s="324"/>
      <c r="P9" s="324"/>
      <c r="Q9" s="325"/>
    </row>
    <row r="10" spans="1:20" x14ac:dyDescent="0.25">
      <c r="A10" s="335" t="s">
        <v>4</v>
      </c>
      <c r="B10" s="331"/>
      <c r="C10" s="331"/>
      <c r="D10" s="331"/>
      <c r="E10" s="331"/>
      <c r="F10" s="331"/>
      <c r="J10" s="323"/>
      <c r="K10" s="324"/>
      <c r="L10" s="324"/>
      <c r="M10" s="324"/>
      <c r="N10" s="324"/>
      <c r="O10" s="324"/>
      <c r="P10" s="324"/>
      <c r="Q10" s="325"/>
    </row>
    <row r="11" spans="1:20" x14ac:dyDescent="0.25">
      <c r="A11" s="81" t="s">
        <v>5</v>
      </c>
      <c r="B11" s="98" t="s">
        <v>29</v>
      </c>
      <c r="C11" s="82"/>
      <c r="D11" s="82"/>
      <c r="E11" s="82"/>
      <c r="F11" s="82"/>
      <c r="G11" s="80"/>
      <c r="J11" s="323"/>
      <c r="K11" s="324"/>
      <c r="L11" s="324"/>
      <c r="M11" s="324"/>
      <c r="N11" s="324"/>
      <c r="O11" s="324"/>
      <c r="P11" s="324"/>
      <c r="Q11" s="325"/>
    </row>
    <row r="12" spans="1:20" ht="15.75" thickBot="1" x14ac:dyDescent="0.3">
      <c r="A12" s="19" t="s">
        <v>6</v>
      </c>
      <c r="B12" s="330" t="s">
        <v>7</v>
      </c>
      <c r="C12" s="331"/>
      <c r="D12" s="331"/>
      <c r="E12" s="331"/>
      <c r="F12" s="331"/>
      <c r="J12" s="326"/>
      <c r="K12" s="327"/>
      <c r="L12" s="327"/>
      <c r="M12" s="327"/>
      <c r="N12" s="327"/>
      <c r="O12" s="327"/>
      <c r="P12" s="327"/>
      <c r="Q12" s="328"/>
    </row>
    <row r="13" spans="1:20" x14ac:dyDescent="0.25">
      <c r="A13" s="19" t="s">
        <v>8</v>
      </c>
      <c r="B13" s="330" t="s">
        <v>9</v>
      </c>
      <c r="C13" s="331"/>
      <c r="D13" s="331"/>
      <c r="E13" s="331"/>
      <c r="F13" s="331"/>
    </row>
    <row r="14" spans="1:20" x14ac:dyDescent="0.25">
      <c r="A14" s="19" t="s">
        <v>10</v>
      </c>
      <c r="B14" s="330" t="s">
        <v>11</v>
      </c>
      <c r="C14" s="331"/>
      <c r="D14" s="331"/>
      <c r="E14" s="331"/>
      <c r="F14" s="331"/>
      <c r="J14" s="156"/>
    </row>
    <row r="15" spans="1:20" x14ac:dyDescent="0.25">
      <c r="A15" s="19" t="s">
        <v>12</v>
      </c>
      <c r="B15" s="333" t="s">
        <v>250</v>
      </c>
      <c r="C15" s="331"/>
      <c r="D15" s="331"/>
      <c r="E15" s="331"/>
      <c r="F15" s="331"/>
    </row>
    <row r="17" spans="1:16" ht="15.75" thickBot="1" x14ac:dyDescent="0.3">
      <c r="A17" s="93" t="s">
        <v>13</v>
      </c>
      <c r="B17" s="93" t="s">
        <v>14</v>
      </c>
      <c r="C17" s="93" t="s">
        <v>15</v>
      </c>
      <c r="D17" s="93" t="s">
        <v>16</v>
      </c>
      <c r="E17" s="93" t="s">
        <v>17</v>
      </c>
      <c r="F17" s="93" t="s">
        <v>18</v>
      </c>
      <c r="G17" s="93" t="s">
        <v>19</v>
      </c>
      <c r="H17" s="93" t="s">
        <v>20</v>
      </c>
      <c r="I17" s="93" t="s">
        <v>21</v>
      </c>
      <c r="J17" s="93" t="s">
        <v>22</v>
      </c>
      <c r="K17" s="93" t="s">
        <v>23</v>
      </c>
      <c r="L17" s="93" t="s">
        <v>24</v>
      </c>
      <c r="M17" s="93" t="s">
        <v>25</v>
      </c>
      <c r="N17" s="94" t="s">
        <v>26</v>
      </c>
      <c r="O17" s="93" t="s">
        <v>27</v>
      </c>
      <c r="P17" s="93" t="s">
        <v>28</v>
      </c>
    </row>
    <row r="18" spans="1:16" ht="15.75" thickTop="1" x14ac:dyDescent="0.25">
      <c r="A18" s="20">
        <v>2000</v>
      </c>
      <c r="B18" s="24">
        <v>168.8</v>
      </c>
      <c r="C18" s="24">
        <v>169.8</v>
      </c>
      <c r="D18" s="24">
        <v>171.2</v>
      </c>
      <c r="E18" s="24">
        <v>171.3</v>
      </c>
      <c r="F18" s="24">
        <v>171.5</v>
      </c>
      <c r="G18" s="24">
        <v>172.4</v>
      </c>
      <c r="H18" s="24">
        <v>172.8</v>
      </c>
      <c r="I18" s="24">
        <v>172.8</v>
      </c>
      <c r="J18" s="24">
        <v>173.7</v>
      </c>
      <c r="K18" s="24">
        <v>174</v>
      </c>
      <c r="L18" s="24">
        <v>174.1</v>
      </c>
      <c r="M18" s="24">
        <v>174</v>
      </c>
      <c r="N18" s="24">
        <v>172.2</v>
      </c>
      <c r="O18" s="24">
        <v>170.8</v>
      </c>
      <c r="P18" s="24">
        <v>173.6</v>
      </c>
    </row>
    <row r="19" spans="1:16" x14ac:dyDescent="0.25">
      <c r="A19" s="20">
        <v>2001</v>
      </c>
      <c r="B19" s="24">
        <v>175.1</v>
      </c>
      <c r="C19" s="24">
        <v>175.8</v>
      </c>
      <c r="D19" s="24">
        <v>176.2</v>
      </c>
      <c r="E19" s="24">
        <v>176.9</v>
      </c>
      <c r="F19" s="24">
        <v>177.7</v>
      </c>
      <c r="G19" s="24">
        <v>178</v>
      </c>
      <c r="H19" s="24">
        <v>177.5</v>
      </c>
      <c r="I19" s="24">
        <v>177.5</v>
      </c>
      <c r="J19" s="24">
        <v>178.3</v>
      </c>
      <c r="K19" s="24">
        <v>177.7</v>
      </c>
      <c r="L19" s="24">
        <v>177.4</v>
      </c>
      <c r="M19" s="24">
        <v>176.7</v>
      </c>
      <c r="N19" s="24">
        <v>177.1</v>
      </c>
      <c r="O19" s="24">
        <v>176.6</v>
      </c>
      <c r="P19" s="24">
        <v>177.5</v>
      </c>
    </row>
    <row r="20" spans="1:16" x14ac:dyDescent="0.25">
      <c r="A20" s="20">
        <v>2002</v>
      </c>
      <c r="B20" s="24">
        <v>177.1</v>
      </c>
      <c r="C20" s="24">
        <v>177.8</v>
      </c>
      <c r="D20" s="24">
        <v>178.8</v>
      </c>
      <c r="E20" s="24">
        <v>179.8</v>
      </c>
      <c r="F20" s="24">
        <v>179.8</v>
      </c>
      <c r="G20" s="24">
        <v>179.9</v>
      </c>
      <c r="H20" s="24">
        <v>180.1</v>
      </c>
      <c r="I20" s="24">
        <v>180.7</v>
      </c>
      <c r="J20" s="24">
        <v>181</v>
      </c>
      <c r="K20" s="24">
        <v>181.3</v>
      </c>
      <c r="L20" s="24">
        <v>181.3</v>
      </c>
      <c r="M20" s="24">
        <v>180.9</v>
      </c>
      <c r="N20" s="24">
        <v>179.9</v>
      </c>
      <c r="O20" s="24">
        <v>178.9</v>
      </c>
      <c r="P20" s="24">
        <v>180.9</v>
      </c>
    </row>
    <row r="21" spans="1:16" x14ac:dyDescent="0.25">
      <c r="A21" s="20">
        <v>2003</v>
      </c>
      <c r="B21" s="24">
        <v>181.7</v>
      </c>
      <c r="C21" s="24">
        <v>183.1</v>
      </c>
      <c r="D21" s="24">
        <v>184.2</v>
      </c>
      <c r="E21" s="24">
        <v>183.8</v>
      </c>
      <c r="F21" s="24">
        <v>183.5</v>
      </c>
      <c r="G21" s="24">
        <v>183.7</v>
      </c>
      <c r="H21" s="24">
        <v>183.9</v>
      </c>
      <c r="I21" s="24">
        <v>184.6</v>
      </c>
      <c r="J21" s="24">
        <v>185.2</v>
      </c>
      <c r="K21" s="24">
        <v>185</v>
      </c>
      <c r="L21" s="24">
        <v>184.5</v>
      </c>
      <c r="M21" s="24">
        <v>184.3</v>
      </c>
      <c r="N21" s="24">
        <v>184</v>
      </c>
      <c r="O21" s="24">
        <v>183.3</v>
      </c>
      <c r="P21" s="24">
        <v>184.6</v>
      </c>
    </row>
    <row r="22" spans="1:16" x14ac:dyDescent="0.25">
      <c r="A22" s="20">
        <v>2004</v>
      </c>
      <c r="B22" s="24">
        <v>185.2</v>
      </c>
      <c r="C22" s="24">
        <v>186.2</v>
      </c>
      <c r="D22" s="24">
        <v>187.4</v>
      </c>
      <c r="E22" s="24">
        <v>188</v>
      </c>
      <c r="F22" s="24">
        <v>189.1</v>
      </c>
      <c r="G22" s="24">
        <v>189.7</v>
      </c>
      <c r="H22" s="24">
        <v>189.4</v>
      </c>
      <c r="I22" s="24">
        <v>189.5</v>
      </c>
      <c r="J22" s="24">
        <v>189.9</v>
      </c>
      <c r="K22" s="24">
        <v>190.9</v>
      </c>
      <c r="L22" s="24">
        <v>191</v>
      </c>
      <c r="M22" s="24">
        <v>190.3</v>
      </c>
      <c r="N22" s="24">
        <v>188.9</v>
      </c>
      <c r="O22" s="24">
        <v>187.6</v>
      </c>
      <c r="P22" s="24">
        <v>190.2</v>
      </c>
    </row>
    <row r="23" spans="1:16" x14ac:dyDescent="0.25">
      <c r="A23" s="20">
        <v>2005</v>
      </c>
      <c r="B23" s="24">
        <v>190.7</v>
      </c>
      <c r="C23" s="24">
        <v>191.8</v>
      </c>
      <c r="D23" s="24">
        <v>193.3</v>
      </c>
      <c r="E23" s="24">
        <v>194.6</v>
      </c>
      <c r="F23" s="24">
        <v>194.4</v>
      </c>
      <c r="G23" s="24">
        <v>194.5</v>
      </c>
      <c r="H23" s="24">
        <v>195.4</v>
      </c>
      <c r="I23" s="24">
        <v>196.4</v>
      </c>
      <c r="J23" s="24">
        <v>198.8</v>
      </c>
      <c r="K23" s="24">
        <v>199.2</v>
      </c>
      <c r="L23" s="24">
        <v>197.6</v>
      </c>
      <c r="M23" s="24">
        <v>196.8</v>
      </c>
      <c r="N23" s="24">
        <v>195.3</v>
      </c>
      <c r="O23" s="24">
        <v>193.2</v>
      </c>
      <c r="P23" s="24">
        <v>197.4</v>
      </c>
    </row>
    <row r="24" spans="1:16" x14ac:dyDescent="0.25">
      <c r="A24" s="20">
        <v>2006</v>
      </c>
      <c r="B24" s="24">
        <v>198.3</v>
      </c>
      <c r="C24" s="24">
        <v>198.7</v>
      </c>
      <c r="D24" s="24">
        <v>199.8</v>
      </c>
      <c r="E24" s="24">
        <v>201.5</v>
      </c>
      <c r="F24" s="24">
        <v>202.5</v>
      </c>
      <c r="G24" s="24">
        <v>202.9</v>
      </c>
      <c r="H24" s="24">
        <v>203.5</v>
      </c>
      <c r="I24" s="24">
        <v>203.9</v>
      </c>
      <c r="J24" s="24">
        <v>202.9</v>
      </c>
      <c r="K24" s="24">
        <v>201.8</v>
      </c>
      <c r="L24" s="24">
        <v>201.5</v>
      </c>
      <c r="M24" s="24">
        <v>201.8</v>
      </c>
      <c r="N24" s="24">
        <v>201.6</v>
      </c>
      <c r="O24" s="24">
        <v>200.6</v>
      </c>
      <c r="P24" s="24">
        <v>202.6</v>
      </c>
    </row>
    <row r="25" spans="1:16" x14ac:dyDescent="0.25">
      <c r="A25" s="20">
        <v>2007</v>
      </c>
      <c r="B25" s="25">
        <v>202.416</v>
      </c>
      <c r="C25" s="25">
        <v>203.499</v>
      </c>
      <c r="D25" s="25">
        <v>205.352</v>
      </c>
      <c r="E25" s="25">
        <v>206.68600000000001</v>
      </c>
      <c r="F25" s="25">
        <v>207.94900000000001</v>
      </c>
      <c r="G25" s="25">
        <v>208.352</v>
      </c>
      <c r="H25" s="25">
        <v>208.29900000000001</v>
      </c>
      <c r="I25" s="25">
        <v>207.917</v>
      </c>
      <c r="J25" s="25">
        <v>208.49</v>
      </c>
      <c r="K25" s="25">
        <v>208.93600000000001</v>
      </c>
      <c r="L25" s="25">
        <v>210.17699999999999</v>
      </c>
      <c r="M25" s="25">
        <v>210.036</v>
      </c>
      <c r="N25" s="25">
        <v>207.34200000000001</v>
      </c>
      <c r="O25" s="25">
        <v>205.709</v>
      </c>
      <c r="P25" s="25">
        <v>208.976</v>
      </c>
    </row>
    <row r="26" spans="1:16" x14ac:dyDescent="0.25">
      <c r="A26" s="20">
        <v>2008</v>
      </c>
      <c r="B26" s="25">
        <v>211.08</v>
      </c>
      <c r="C26" s="25">
        <v>211.69300000000001</v>
      </c>
      <c r="D26" s="25">
        <v>213.52799999999999</v>
      </c>
      <c r="E26" s="25">
        <v>214.82300000000001</v>
      </c>
      <c r="F26" s="25">
        <v>216.63200000000001</v>
      </c>
      <c r="G26" s="25">
        <v>218.815</v>
      </c>
      <c r="H26" s="25">
        <v>219.964</v>
      </c>
      <c r="I26" s="25">
        <v>219.08600000000001</v>
      </c>
      <c r="J26" s="25">
        <v>218.78299999999999</v>
      </c>
      <c r="K26" s="25">
        <v>216.57300000000001</v>
      </c>
      <c r="L26" s="25">
        <v>212.42500000000001</v>
      </c>
      <c r="M26" s="25">
        <v>210.22800000000001</v>
      </c>
      <c r="N26" s="25">
        <v>215.303</v>
      </c>
      <c r="O26" s="25">
        <v>214.429</v>
      </c>
      <c r="P26" s="25">
        <v>216.17699999999999</v>
      </c>
    </row>
    <row r="27" spans="1:16" x14ac:dyDescent="0.25">
      <c r="A27" s="20">
        <v>2009</v>
      </c>
      <c r="B27" s="25">
        <v>211.143</v>
      </c>
      <c r="C27" s="25">
        <v>212.19300000000001</v>
      </c>
      <c r="D27" s="25">
        <v>212.709</v>
      </c>
      <c r="E27" s="25">
        <v>213.24</v>
      </c>
      <c r="F27" s="25">
        <v>213.85599999999999</v>
      </c>
      <c r="G27" s="25">
        <v>215.69300000000001</v>
      </c>
      <c r="H27" s="25">
        <v>215.351</v>
      </c>
      <c r="I27" s="25">
        <v>215.834</v>
      </c>
      <c r="J27" s="25">
        <v>215.96899999999999</v>
      </c>
      <c r="K27" s="25">
        <v>216.17699999999999</v>
      </c>
      <c r="L27" s="25">
        <v>216.33</v>
      </c>
      <c r="M27" s="25">
        <v>215.94900000000001</v>
      </c>
      <c r="N27" s="25">
        <v>214.53700000000001</v>
      </c>
      <c r="O27" s="25">
        <v>213.13900000000001</v>
      </c>
      <c r="P27" s="25">
        <v>215.935</v>
      </c>
    </row>
    <row r="28" spans="1:16" x14ac:dyDescent="0.25">
      <c r="A28" s="20">
        <v>2010</v>
      </c>
      <c r="B28" s="25">
        <v>216.68700000000001</v>
      </c>
      <c r="C28" s="25">
        <v>216.74100000000001</v>
      </c>
      <c r="D28" s="25">
        <v>217.631</v>
      </c>
      <c r="E28" s="25">
        <v>218.00899999999999</v>
      </c>
      <c r="F28" s="25">
        <v>218.178</v>
      </c>
      <c r="G28" s="25">
        <v>217.965</v>
      </c>
      <c r="H28" s="25">
        <v>218.011</v>
      </c>
      <c r="I28" s="25">
        <v>218.31200000000001</v>
      </c>
      <c r="J28" s="25">
        <v>218.43899999999999</v>
      </c>
      <c r="K28" s="25">
        <v>218.71100000000001</v>
      </c>
      <c r="L28" s="25">
        <v>218.803</v>
      </c>
      <c r="M28" s="25">
        <v>219.179</v>
      </c>
      <c r="N28" s="25">
        <v>218.05600000000001</v>
      </c>
      <c r="O28" s="25">
        <v>217.535</v>
      </c>
      <c r="P28" s="25">
        <v>218.57599999999999</v>
      </c>
    </row>
    <row r="29" spans="1:16" x14ac:dyDescent="0.25">
      <c r="A29" s="20">
        <v>2011</v>
      </c>
      <c r="B29" s="25">
        <v>220.22300000000001</v>
      </c>
      <c r="C29" s="25">
        <v>221.309</v>
      </c>
      <c r="D29" s="25">
        <v>223.46700000000001</v>
      </c>
      <c r="E29" s="25">
        <v>224.90600000000001</v>
      </c>
      <c r="F29" s="25">
        <v>225.964</v>
      </c>
      <c r="G29" s="25">
        <v>225.72200000000001</v>
      </c>
      <c r="H29" s="25">
        <v>225.922</v>
      </c>
      <c r="I29" s="25">
        <v>226.54499999999999</v>
      </c>
      <c r="J29" s="25">
        <v>226.88900000000001</v>
      </c>
      <c r="K29" s="25">
        <v>226.42099999999999</v>
      </c>
      <c r="L29" s="25">
        <v>226.23</v>
      </c>
      <c r="M29" s="25">
        <v>225.672</v>
      </c>
      <c r="N29" s="25">
        <v>224.93899999999999</v>
      </c>
      <c r="O29" s="25">
        <v>223.59800000000001</v>
      </c>
      <c r="P29" s="25">
        <v>226.28</v>
      </c>
    </row>
    <row r="30" spans="1:16" x14ac:dyDescent="0.25">
      <c r="A30" s="20">
        <v>2012</v>
      </c>
      <c r="B30" s="25">
        <v>226.66499999999999</v>
      </c>
      <c r="C30" s="25">
        <v>227.66300000000001</v>
      </c>
      <c r="D30" s="25">
        <v>229.392</v>
      </c>
      <c r="E30" s="25">
        <v>230.08500000000001</v>
      </c>
      <c r="F30" s="25">
        <v>229.815</v>
      </c>
      <c r="G30" s="25">
        <v>229.47800000000001</v>
      </c>
      <c r="H30" s="25">
        <v>229.10400000000001</v>
      </c>
      <c r="I30" s="25">
        <v>230.37899999999999</v>
      </c>
      <c r="J30" s="25">
        <v>231.40700000000001</v>
      </c>
      <c r="K30" s="25">
        <v>231.31700000000001</v>
      </c>
      <c r="L30" s="25">
        <v>230.221</v>
      </c>
      <c r="M30" s="25">
        <v>229.601</v>
      </c>
      <c r="N30" s="25">
        <v>229.59399999999999</v>
      </c>
      <c r="O30" s="25">
        <v>228.85</v>
      </c>
      <c r="P30" s="25">
        <v>230.33799999999999</v>
      </c>
    </row>
    <row r="31" spans="1:16" x14ac:dyDescent="0.25">
      <c r="A31" s="20">
        <v>2013</v>
      </c>
      <c r="B31" s="25">
        <v>230.28</v>
      </c>
      <c r="C31" s="25">
        <v>232.166</v>
      </c>
      <c r="D31" s="25">
        <v>232.773</v>
      </c>
      <c r="E31" s="25">
        <v>232.53100000000001</v>
      </c>
      <c r="F31" s="25">
        <v>232.94499999999999</v>
      </c>
      <c r="G31" s="25">
        <v>233.50399999999999</v>
      </c>
      <c r="H31" s="25">
        <v>233.596</v>
      </c>
      <c r="I31" s="25">
        <v>233.87700000000001</v>
      </c>
      <c r="J31" s="25">
        <v>234.149</v>
      </c>
      <c r="K31" s="25">
        <v>233.54599999999999</v>
      </c>
      <c r="L31" s="25">
        <v>233.06899999999999</v>
      </c>
      <c r="M31" s="25">
        <v>233.04900000000001</v>
      </c>
      <c r="N31" s="83">
        <v>232.95699999999999</v>
      </c>
      <c r="O31" s="25">
        <v>232.36600000000001</v>
      </c>
      <c r="P31" s="25">
        <v>233.548</v>
      </c>
    </row>
    <row r="32" spans="1:16" x14ac:dyDescent="0.25">
      <c r="A32" s="20">
        <v>2014</v>
      </c>
      <c r="B32" s="25">
        <v>233.916</v>
      </c>
      <c r="C32" s="25">
        <v>234.78100000000001</v>
      </c>
      <c r="D32" s="25">
        <v>236.29300000000001</v>
      </c>
      <c r="E32" s="25">
        <v>237.072</v>
      </c>
      <c r="F32" s="25">
        <v>237.9</v>
      </c>
      <c r="G32" s="25">
        <v>238.34299999999999</v>
      </c>
      <c r="H32" s="25">
        <v>238.25</v>
      </c>
      <c r="I32" s="25">
        <v>237.852</v>
      </c>
      <c r="J32" s="25">
        <v>238.03100000000001</v>
      </c>
      <c r="K32" s="25">
        <v>237.43299999999999</v>
      </c>
      <c r="L32" s="25">
        <v>236.15100000000001</v>
      </c>
      <c r="M32" s="25">
        <v>234.81200000000001</v>
      </c>
      <c r="N32" s="25">
        <v>236.73599999999999</v>
      </c>
      <c r="O32" s="25">
        <v>236.38399999999999</v>
      </c>
      <c r="P32" s="25">
        <v>237.08799999999999</v>
      </c>
    </row>
    <row r="33" spans="1:16" x14ac:dyDescent="0.25">
      <c r="A33" s="20">
        <v>2015</v>
      </c>
      <c r="B33" s="25">
        <v>233.70699999999999</v>
      </c>
      <c r="C33" s="25">
        <v>234.72200000000001</v>
      </c>
      <c r="D33" s="25">
        <v>236.119</v>
      </c>
      <c r="E33" s="25">
        <v>236.59899999999999</v>
      </c>
      <c r="F33" s="25">
        <v>237.80500000000001</v>
      </c>
      <c r="G33" s="25">
        <v>238.63800000000001</v>
      </c>
      <c r="H33" s="25">
        <v>238.654</v>
      </c>
      <c r="I33" s="25">
        <v>238.316</v>
      </c>
      <c r="J33" s="25">
        <v>237.94499999999999</v>
      </c>
      <c r="K33" s="25">
        <v>237.83799999999999</v>
      </c>
      <c r="L33" s="25">
        <v>237.33600000000001</v>
      </c>
      <c r="M33" s="25">
        <v>236.52500000000001</v>
      </c>
      <c r="N33" s="25">
        <v>237.017</v>
      </c>
      <c r="O33" s="25">
        <v>236.26499999999999</v>
      </c>
      <c r="P33" s="25">
        <v>237.76900000000001</v>
      </c>
    </row>
    <row r="34" spans="1:16" x14ac:dyDescent="0.25">
      <c r="A34" s="20">
        <v>2016</v>
      </c>
      <c r="B34" s="25">
        <v>236.916</v>
      </c>
      <c r="C34" s="25">
        <v>237.11099999999999</v>
      </c>
      <c r="D34" s="25">
        <v>238.13200000000001</v>
      </c>
      <c r="E34" s="25">
        <v>239.261</v>
      </c>
      <c r="F34" s="25">
        <v>240.22900000000001</v>
      </c>
      <c r="G34" s="25">
        <v>241.018</v>
      </c>
      <c r="H34" s="25">
        <v>240.62799999999999</v>
      </c>
      <c r="I34" s="25">
        <v>240.84899999999999</v>
      </c>
      <c r="J34" s="25">
        <v>241.428</v>
      </c>
      <c r="K34" s="25">
        <v>241.72900000000001</v>
      </c>
      <c r="L34" s="25">
        <v>241.35300000000001</v>
      </c>
      <c r="M34" s="25">
        <v>241.43199999999999</v>
      </c>
      <c r="N34" s="25">
        <v>240.00700000000001</v>
      </c>
      <c r="O34" s="25">
        <v>238.77799999999999</v>
      </c>
      <c r="P34" s="25">
        <v>241.23699999999999</v>
      </c>
    </row>
    <row r="35" spans="1:16" x14ac:dyDescent="0.25">
      <c r="A35" s="20">
        <v>2017</v>
      </c>
      <c r="B35" s="25">
        <v>242.839</v>
      </c>
      <c r="C35" s="25">
        <v>243.60300000000001</v>
      </c>
      <c r="D35" s="25">
        <v>243.80099999999999</v>
      </c>
      <c r="E35" s="25">
        <v>244.524</v>
      </c>
      <c r="F35" s="25">
        <v>244.733</v>
      </c>
      <c r="G35" s="25">
        <v>244.95500000000001</v>
      </c>
      <c r="H35" s="25">
        <v>244.786</v>
      </c>
      <c r="I35" s="25">
        <v>245.51900000000001</v>
      </c>
      <c r="J35" s="25">
        <v>246.81899999999999</v>
      </c>
      <c r="K35" s="25">
        <v>246.66300000000001</v>
      </c>
      <c r="L35" s="25">
        <v>246.66900000000001</v>
      </c>
      <c r="M35" s="25">
        <v>246.524</v>
      </c>
      <c r="N35" s="25">
        <v>245.12</v>
      </c>
      <c r="O35" s="25">
        <v>244.07599999999999</v>
      </c>
      <c r="P35" s="25">
        <v>246.16300000000001</v>
      </c>
    </row>
    <row r="36" spans="1:16" x14ac:dyDescent="0.25">
      <c r="A36" s="20">
        <v>2018</v>
      </c>
      <c r="B36" s="25">
        <v>247.86699999999999</v>
      </c>
      <c r="C36" s="25">
        <v>248.99100000000001</v>
      </c>
      <c r="D36" s="25">
        <v>249.554</v>
      </c>
      <c r="E36" s="25">
        <v>250.54599999999999</v>
      </c>
      <c r="F36" s="25">
        <v>251.58799999999999</v>
      </c>
      <c r="G36" s="25">
        <v>251.989</v>
      </c>
      <c r="H36" s="25">
        <v>252.006</v>
      </c>
      <c r="I36" s="25">
        <v>252.14599999999999</v>
      </c>
      <c r="J36" s="25">
        <v>252.43899999999999</v>
      </c>
      <c r="K36" s="25">
        <v>252.88499999999999</v>
      </c>
      <c r="L36" s="25">
        <v>252.03800000000001</v>
      </c>
      <c r="M36" s="25">
        <v>251.233</v>
      </c>
      <c r="N36" s="25">
        <v>251.107</v>
      </c>
      <c r="O36" s="25">
        <v>250.089</v>
      </c>
      <c r="P36" s="25">
        <v>252.125</v>
      </c>
    </row>
    <row r="37" spans="1:16" x14ac:dyDescent="0.25">
      <c r="A37" s="20">
        <v>2019</v>
      </c>
      <c r="B37" s="25">
        <v>251.71199999999999</v>
      </c>
      <c r="C37" s="25">
        <v>252.77600000000001</v>
      </c>
      <c r="D37" s="25">
        <v>254.202</v>
      </c>
      <c r="E37" s="25">
        <v>255.548</v>
      </c>
      <c r="F37" s="25">
        <v>256.09199999999998</v>
      </c>
      <c r="G37" s="25">
        <v>256.14299999999997</v>
      </c>
      <c r="H37" s="25">
        <v>256.57100000000003</v>
      </c>
      <c r="I37" s="25">
        <v>256.55799999999999</v>
      </c>
      <c r="J37" s="25">
        <v>256.75900000000001</v>
      </c>
      <c r="K37" s="25">
        <v>257.346</v>
      </c>
      <c r="L37" s="25">
        <v>257.20800000000003</v>
      </c>
      <c r="M37" s="25">
        <v>256.97399999999999</v>
      </c>
      <c r="N37" s="25">
        <v>255.65700000000001</v>
      </c>
      <c r="O37" s="25">
        <v>254.41200000000001</v>
      </c>
      <c r="P37" s="25">
        <v>256.90300000000002</v>
      </c>
    </row>
    <row r="38" spans="1:16" x14ac:dyDescent="0.25">
      <c r="A38" s="20">
        <v>2020</v>
      </c>
      <c r="B38" s="25">
        <v>257.971</v>
      </c>
      <c r="C38" s="25">
        <v>258.678</v>
      </c>
      <c r="D38" s="25">
        <v>258.11500000000001</v>
      </c>
      <c r="E38" s="25">
        <v>256.38900000000001</v>
      </c>
      <c r="F38" s="25">
        <v>256.39400000000001</v>
      </c>
      <c r="G38" s="25">
        <v>257.79700000000003</v>
      </c>
      <c r="H38" s="25">
        <v>259.101</v>
      </c>
      <c r="I38" s="25">
        <v>259.91800000000001</v>
      </c>
      <c r="J38" s="25">
        <v>260.27999999999997</v>
      </c>
      <c r="K38" s="25">
        <v>260.38799999999998</v>
      </c>
      <c r="L38" s="25">
        <v>260.22899999999998</v>
      </c>
      <c r="M38" s="25">
        <v>260.47399999999999</v>
      </c>
      <c r="N38" s="83">
        <v>258.81099999999998</v>
      </c>
      <c r="O38" s="25">
        <v>257.55700000000002</v>
      </c>
      <c r="P38" s="25">
        <v>260.065</v>
      </c>
    </row>
    <row r="39" spans="1:16" x14ac:dyDescent="0.25">
      <c r="A39" s="20">
        <v>2021</v>
      </c>
      <c r="B39" s="25">
        <v>261.58199999999999</v>
      </c>
      <c r="C39" s="25">
        <v>263.01400000000001</v>
      </c>
      <c r="D39" s="25"/>
      <c r="E39" s="25"/>
      <c r="F39" s="25"/>
      <c r="G39" s="25"/>
      <c r="H39" s="25"/>
      <c r="I39" s="25"/>
      <c r="J39" s="25"/>
      <c r="K39" s="25"/>
      <c r="L39" s="25"/>
      <c r="M39" s="25"/>
      <c r="N39" s="25"/>
      <c r="O39" s="25"/>
      <c r="P39" s="25"/>
    </row>
  </sheetData>
  <mergeCells count="12">
    <mergeCell ref="B15:F15"/>
    <mergeCell ref="A6:F6"/>
    <mergeCell ref="A7:F7"/>
    <mergeCell ref="A8:F8"/>
    <mergeCell ref="B9:F9"/>
    <mergeCell ref="A10:F10"/>
    <mergeCell ref="J2:Q12"/>
    <mergeCell ref="A2:H2"/>
    <mergeCell ref="B12:F12"/>
    <mergeCell ref="B13:F13"/>
    <mergeCell ref="B14:F14"/>
    <mergeCell ref="A3:H4"/>
  </mergeCells>
  <pageMargins left="0.7" right="0.7" top="0.75" bottom="0.75" header="0.3" footer="0.3"/>
  <pageSetup scale="74" orientation="landscape" r:id="rId1"/>
  <headerFooter>
    <oddHeader>&amp;CBureau of Labor Statistics</oddHeader>
    <oddFooter>&amp;LSource: Bureau of Labor Statistics&amp;RGenerated on: July 4, 2020 (01:38:39 PM)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8" tint="-0.249977111117893"/>
    <pageSetUpPr fitToPage="1"/>
  </sheetPr>
  <dimension ref="A1:P37"/>
  <sheetViews>
    <sheetView topLeftCell="A19" zoomScaleNormal="100" workbookViewId="0">
      <selection activeCell="F31" sqref="F31"/>
    </sheetView>
  </sheetViews>
  <sheetFormatPr defaultColWidth="9.140625" defaultRowHeight="15" x14ac:dyDescent="0.25"/>
  <cols>
    <col min="1" max="1" width="20" style="17" customWidth="1"/>
    <col min="2" max="2" width="8" style="17" customWidth="1"/>
    <col min="3" max="16384" width="9.140625" style="17"/>
  </cols>
  <sheetData>
    <row r="1" spans="1:16" ht="15.75" thickBot="1" x14ac:dyDescent="0.3"/>
    <row r="2" spans="1:16" s="80" customFormat="1" ht="15.75" x14ac:dyDescent="0.25">
      <c r="A2" s="86" t="s">
        <v>195</v>
      </c>
      <c r="B2" s="87"/>
      <c r="C2" s="87"/>
      <c r="D2" s="87"/>
      <c r="E2" s="87"/>
      <c r="F2" s="87"/>
      <c r="G2" s="87"/>
      <c r="I2" s="320" t="s">
        <v>265</v>
      </c>
      <c r="J2" s="321"/>
      <c r="K2" s="321"/>
      <c r="L2" s="321"/>
      <c r="M2" s="321"/>
      <c r="N2" s="321"/>
      <c r="O2" s="321"/>
      <c r="P2" s="322"/>
    </row>
    <row r="3" spans="1:16" s="80" customFormat="1" x14ac:dyDescent="0.25">
      <c r="A3" s="336" t="s">
        <v>280</v>
      </c>
      <c r="B3" s="336"/>
      <c r="C3" s="336"/>
      <c r="D3" s="336"/>
      <c r="E3" s="336"/>
      <c r="F3" s="336"/>
      <c r="G3" s="336"/>
      <c r="I3" s="323"/>
      <c r="J3" s="324"/>
      <c r="K3" s="324"/>
      <c r="L3" s="324"/>
      <c r="M3" s="324"/>
      <c r="N3" s="324"/>
      <c r="O3" s="324"/>
      <c r="P3" s="325"/>
    </row>
    <row r="4" spans="1:16" s="80" customFormat="1" x14ac:dyDescent="0.25">
      <c r="A4" s="336"/>
      <c r="B4" s="336"/>
      <c r="C4" s="336"/>
      <c r="D4" s="336"/>
      <c r="E4" s="336"/>
      <c r="F4" s="336"/>
      <c r="G4" s="336"/>
      <c r="I4" s="323"/>
      <c r="J4" s="324"/>
      <c r="K4" s="324"/>
      <c r="L4" s="324"/>
      <c r="M4" s="324"/>
      <c r="N4" s="324"/>
      <c r="O4" s="324"/>
      <c r="P4" s="325"/>
    </row>
    <row r="5" spans="1:16" s="80" customFormat="1" x14ac:dyDescent="0.25">
      <c r="A5" s="96"/>
      <c r="B5" s="96"/>
      <c r="C5" s="96"/>
      <c r="D5" s="96"/>
      <c r="E5" s="96"/>
      <c r="F5" s="96"/>
      <c r="G5" s="96"/>
      <c r="H5" s="96"/>
      <c r="I5" s="323"/>
      <c r="J5" s="324"/>
      <c r="K5" s="324"/>
      <c r="L5" s="324"/>
      <c r="M5" s="324"/>
      <c r="N5" s="324"/>
      <c r="O5" s="324"/>
      <c r="P5" s="325"/>
    </row>
    <row r="6" spans="1:16" s="80" customFormat="1" ht="15.75" x14ac:dyDescent="0.25">
      <c r="A6" s="97" t="s">
        <v>31</v>
      </c>
      <c r="B6" s="82"/>
      <c r="C6" s="82"/>
      <c r="D6" s="82"/>
      <c r="E6" s="82"/>
      <c r="F6" s="82"/>
      <c r="G6" s="96"/>
      <c r="H6" s="96"/>
      <c r="I6" s="323"/>
      <c r="J6" s="324"/>
      <c r="K6" s="324"/>
      <c r="L6" s="324"/>
      <c r="M6" s="324"/>
      <c r="N6" s="324"/>
      <c r="O6" s="324"/>
      <c r="P6" s="325"/>
    </row>
    <row r="7" spans="1:16" s="80" customFormat="1" ht="15.75" x14ac:dyDescent="0.25">
      <c r="A7" s="79"/>
      <c r="I7" s="323"/>
      <c r="J7" s="324"/>
      <c r="K7" s="324"/>
      <c r="L7" s="324"/>
      <c r="M7" s="324"/>
      <c r="N7" s="324"/>
      <c r="O7" s="324"/>
      <c r="P7" s="325"/>
    </row>
    <row r="8" spans="1:16" ht="15.75" customHeight="1" x14ac:dyDescent="0.25">
      <c r="A8" s="334" t="s">
        <v>1</v>
      </c>
      <c r="B8" s="331"/>
      <c r="C8" s="331"/>
      <c r="D8" s="331"/>
      <c r="E8" s="331"/>
      <c r="F8" s="331"/>
      <c r="I8" s="323"/>
      <c r="J8" s="324"/>
      <c r="K8" s="324"/>
      <c r="L8" s="324"/>
      <c r="M8" s="324"/>
      <c r="N8" s="324"/>
      <c r="O8" s="324"/>
      <c r="P8" s="325"/>
    </row>
    <row r="9" spans="1:16" x14ac:dyDescent="0.25">
      <c r="A9" s="331"/>
      <c r="B9" s="331"/>
      <c r="C9" s="331"/>
      <c r="D9" s="331"/>
      <c r="E9" s="331"/>
      <c r="F9" s="331"/>
      <c r="I9" s="323"/>
      <c r="J9" s="324"/>
      <c r="K9" s="324"/>
      <c r="L9" s="324"/>
      <c r="M9" s="324"/>
      <c r="N9" s="324"/>
      <c r="O9" s="324"/>
      <c r="P9" s="325"/>
    </row>
    <row r="10" spans="1:16" ht="15.75" thickBot="1" x14ac:dyDescent="0.3">
      <c r="A10" s="19" t="s">
        <v>2</v>
      </c>
      <c r="B10" s="330" t="s">
        <v>32</v>
      </c>
      <c r="C10" s="331"/>
      <c r="D10" s="331"/>
      <c r="E10" s="331"/>
      <c r="F10" s="331"/>
      <c r="I10" s="326"/>
      <c r="J10" s="327"/>
      <c r="K10" s="327"/>
      <c r="L10" s="327"/>
      <c r="M10" s="327"/>
      <c r="N10" s="327"/>
      <c r="O10" s="327"/>
      <c r="P10" s="328"/>
    </row>
    <row r="11" spans="1:16" x14ac:dyDescent="0.25">
      <c r="A11" s="335" t="s">
        <v>4</v>
      </c>
      <c r="B11" s="331"/>
      <c r="C11" s="331"/>
      <c r="D11" s="331"/>
      <c r="E11" s="331"/>
      <c r="F11" s="331"/>
    </row>
    <row r="12" spans="1:16" x14ac:dyDescent="0.25">
      <c r="A12" s="19" t="s">
        <v>33</v>
      </c>
      <c r="B12" s="330" t="s">
        <v>34</v>
      </c>
      <c r="C12" s="331"/>
      <c r="D12" s="331"/>
      <c r="E12" s="331"/>
      <c r="F12" s="331"/>
    </row>
    <row r="13" spans="1:16" x14ac:dyDescent="0.25">
      <c r="A13" s="19" t="s">
        <v>35</v>
      </c>
      <c r="B13" s="330" t="s">
        <v>36</v>
      </c>
      <c r="C13" s="331"/>
      <c r="D13" s="331"/>
      <c r="E13" s="331"/>
      <c r="F13" s="331"/>
    </row>
    <row r="14" spans="1:16" x14ac:dyDescent="0.25">
      <c r="A14" s="19" t="s">
        <v>37</v>
      </c>
      <c r="B14" s="330" t="s">
        <v>38</v>
      </c>
      <c r="C14" s="331"/>
      <c r="D14" s="331"/>
      <c r="E14" s="331"/>
      <c r="F14" s="331"/>
      <c r="G14" s="18"/>
      <c r="H14" s="18"/>
    </row>
    <row r="15" spans="1:16" x14ac:dyDescent="0.25">
      <c r="A15" s="19" t="s">
        <v>39</v>
      </c>
      <c r="B15" s="330" t="s">
        <v>40</v>
      </c>
      <c r="C15" s="331"/>
      <c r="D15" s="331"/>
      <c r="E15" s="331"/>
      <c r="F15" s="331"/>
      <c r="G15" s="18"/>
      <c r="H15" s="18"/>
    </row>
    <row r="16" spans="1:16" x14ac:dyDescent="0.25">
      <c r="A16" s="19" t="s">
        <v>41</v>
      </c>
      <c r="B16" s="330" t="s">
        <v>42</v>
      </c>
      <c r="C16" s="331"/>
      <c r="D16" s="331"/>
      <c r="E16" s="331"/>
      <c r="F16" s="331"/>
      <c r="G16" s="18"/>
      <c r="H16" s="18"/>
    </row>
    <row r="17" spans="1:8" x14ac:dyDescent="0.25">
      <c r="A17" s="19" t="s">
        <v>43</v>
      </c>
      <c r="B17" s="330" t="s">
        <v>44</v>
      </c>
      <c r="C17" s="331"/>
      <c r="D17" s="331"/>
      <c r="E17" s="331"/>
      <c r="F17" s="331"/>
      <c r="G17" s="18"/>
      <c r="H17" s="18"/>
    </row>
    <row r="18" spans="1:8" x14ac:dyDescent="0.25">
      <c r="A18" s="19" t="s">
        <v>45</v>
      </c>
      <c r="B18" s="330" t="s">
        <v>46</v>
      </c>
      <c r="C18" s="331"/>
      <c r="D18" s="331"/>
      <c r="E18" s="331"/>
      <c r="F18" s="331"/>
      <c r="G18" s="18"/>
      <c r="H18" s="18"/>
    </row>
    <row r="19" spans="1:8" x14ac:dyDescent="0.25">
      <c r="A19" s="19" t="s">
        <v>47</v>
      </c>
      <c r="B19" s="330" t="s">
        <v>48</v>
      </c>
      <c r="C19" s="331"/>
      <c r="D19" s="331"/>
      <c r="E19" s="331"/>
      <c r="F19" s="331"/>
      <c r="G19" s="18"/>
      <c r="H19" s="18"/>
    </row>
    <row r="20" spans="1:8" x14ac:dyDescent="0.25">
      <c r="A20" s="19" t="s">
        <v>49</v>
      </c>
      <c r="B20" s="330" t="s">
        <v>50</v>
      </c>
      <c r="C20" s="331"/>
      <c r="D20" s="331"/>
      <c r="E20" s="331"/>
      <c r="F20" s="331"/>
      <c r="G20" s="18"/>
      <c r="H20" s="18"/>
    </row>
    <row r="21" spans="1:8" x14ac:dyDescent="0.25">
      <c r="A21" s="19" t="s">
        <v>51</v>
      </c>
      <c r="B21" s="330" t="s">
        <v>52</v>
      </c>
      <c r="C21" s="331"/>
      <c r="D21" s="331"/>
      <c r="E21" s="331"/>
      <c r="F21" s="331"/>
      <c r="G21" s="18"/>
      <c r="H21" s="18"/>
    </row>
    <row r="22" spans="1:8" x14ac:dyDescent="0.25">
      <c r="A22" s="19" t="s">
        <v>53</v>
      </c>
      <c r="B22" s="330" t="s">
        <v>54</v>
      </c>
      <c r="C22" s="331"/>
      <c r="D22" s="331"/>
      <c r="E22" s="331"/>
      <c r="F22" s="331"/>
      <c r="G22" s="18"/>
      <c r="H22" s="18"/>
    </row>
    <row r="23" spans="1:8" x14ac:dyDescent="0.25">
      <c r="A23" s="19" t="s">
        <v>55</v>
      </c>
      <c r="B23" s="330" t="s">
        <v>56</v>
      </c>
      <c r="C23" s="331"/>
      <c r="D23" s="331"/>
      <c r="E23" s="331"/>
      <c r="F23" s="331"/>
      <c r="G23" s="18"/>
      <c r="H23" s="18"/>
    </row>
    <row r="24" spans="1:8" x14ac:dyDescent="0.25">
      <c r="A24" s="19" t="s">
        <v>12</v>
      </c>
      <c r="B24" s="333" t="s">
        <v>273</v>
      </c>
      <c r="C24" s="331"/>
      <c r="D24" s="331"/>
      <c r="E24" s="331"/>
      <c r="F24" s="331"/>
    </row>
    <row r="26" spans="1:8" ht="15.75" thickBot="1" x14ac:dyDescent="0.3">
      <c r="A26" s="93" t="s">
        <v>13</v>
      </c>
      <c r="B26" s="93" t="s">
        <v>57</v>
      </c>
      <c r="C26" s="93" t="s">
        <v>58</v>
      </c>
      <c r="D26" s="93" t="s">
        <v>59</v>
      </c>
      <c r="E26" s="93" t="s">
        <v>60</v>
      </c>
      <c r="F26" s="94" t="s">
        <v>26</v>
      </c>
    </row>
    <row r="27" spans="1:8" ht="15.75" thickTop="1" x14ac:dyDescent="0.25">
      <c r="A27" s="20">
        <v>2010</v>
      </c>
      <c r="B27" s="21">
        <v>347</v>
      </c>
      <c r="C27" s="21">
        <v>340</v>
      </c>
      <c r="D27" s="21">
        <v>339</v>
      </c>
      <c r="E27" s="21">
        <v>344</v>
      </c>
      <c r="F27" s="21">
        <v>342</v>
      </c>
    </row>
    <row r="28" spans="1:8" x14ac:dyDescent="0.25">
      <c r="A28" s="20">
        <v>2011</v>
      </c>
      <c r="B28" s="21">
        <v>341</v>
      </c>
      <c r="C28" s="21">
        <v>334</v>
      </c>
      <c r="D28" s="21">
        <v>332</v>
      </c>
      <c r="E28" s="21">
        <v>338</v>
      </c>
      <c r="F28" s="21">
        <v>336</v>
      </c>
    </row>
    <row r="29" spans="1:8" x14ac:dyDescent="0.25">
      <c r="A29" s="20">
        <v>2012</v>
      </c>
      <c r="B29" s="21">
        <v>337</v>
      </c>
      <c r="C29" s="21">
        <v>335</v>
      </c>
      <c r="D29" s="21">
        <v>329</v>
      </c>
      <c r="E29" s="21">
        <v>336</v>
      </c>
      <c r="F29" s="21">
        <v>335</v>
      </c>
    </row>
    <row r="30" spans="1:8" x14ac:dyDescent="0.25">
      <c r="A30" s="20">
        <v>2013</v>
      </c>
      <c r="B30" s="21">
        <v>334</v>
      </c>
      <c r="C30" s="21">
        <v>333</v>
      </c>
      <c r="D30" s="21">
        <v>330</v>
      </c>
      <c r="E30" s="21">
        <v>337</v>
      </c>
      <c r="F30" s="95">
        <v>333</v>
      </c>
    </row>
    <row r="31" spans="1:8" x14ac:dyDescent="0.25">
      <c r="A31" s="20">
        <v>2014</v>
      </c>
      <c r="B31" s="21">
        <v>339</v>
      </c>
      <c r="C31" s="21">
        <v>328</v>
      </c>
      <c r="D31" s="21">
        <v>332</v>
      </c>
      <c r="E31" s="21">
        <v>338</v>
      </c>
      <c r="F31" s="21">
        <v>334</v>
      </c>
    </row>
    <row r="32" spans="1:8" x14ac:dyDescent="0.25">
      <c r="A32" s="20">
        <v>2015</v>
      </c>
      <c r="B32" s="21">
        <v>344</v>
      </c>
      <c r="C32" s="21">
        <v>337</v>
      </c>
      <c r="D32" s="21">
        <v>337</v>
      </c>
      <c r="E32" s="21">
        <v>348</v>
      </c>
      <c r="F32" s="21">
        <v>341</v>
      </c>
    </row>
    <row r="33" spans="1:6" x14ac:dyDescent="0.25">
      <c r="A33" s="20">
        <v>2016</v>
      </c>
      <c r="B33" s="21">
        <v>350</v>
      </c>
      <c r="C33" s="21">
        <v>343</v>
      </c>
      <c r="D33" s="21">
        <v>343</v>
      </c>
      <c r="E33" s="21">
        <v>351</v>
      </c>
      <c r="F33" s="21">
        <v>347</v>
      </c>
    </row>
    <row r="34" spans="1:6" x14ac:dyDescent="0.25">
      <c r="A34" s="20">
        <v>2017</v>
      </c>
      <c r="B34" s="21">
        <v>355</v>
      </c>
      <c r="C34" s="21">
        <v>351</v>
      </c>
      <c r="D34" s="21">
        <v>350</v>
      </c>
      <c r="E34" s="21">
        <v>347</v>
      </c>
      <c r="F34" s="21">
        <v>351</v>
      </c>
    </row>
    <row r="35" spans="1:6" x14ac:dyDescent="0.25">
      <c r="A35" s="20">
        <v>2018</v>
      </c>
      <c r="B35" s="21">
        <v>354</v>
      </c>
      <c r="C35" s="21">
        <v>348</v>
      </c>
      <c r="D35" s="21">
        <v>352</v>
      </c>
      <c r="E35" s="21">
        <v>357</v>
      </c>
      <c r="F35" s="21">
        <v>353</v>
      </c>
    </row>
    <row r="36" spans="1:6" x14ac:dyDescent="0.25">
      <c r="A36" s="20">
        <v>2019</v>
      </c>
      <c r="B36" s="21">
        <v>358</v>
      </c>
      <c r="C36" s="21">
        <v>355</v>
      </c>
      <c r="D36" s="21">
        <v>358</v>
      </c>
      <c r="E36" s="21">
        <v>364</v>
      </c>
      <c r="F36" s="21">
        <v>359</v>
      </c>
    </row>
    <row r="37" spans="1:6" x14ac:dyDescent="0.25">
      <c r="A37" s="20">
        <v>2020</v>
      </c>
      <c r="B37" s="21">
        <v>370</v>
      </c>
      <c r="C37" s="21">
        <v>390</v>
      </c>
      <c r="D37" s="21">
        <v>383</v>
      </c>
      <c r="E37" s="21">
        <v>378</v>
      </c>
      <c r="F37" s="95">
        <v>380</v>
      </c>
    </row>
  </sheetData>
  <mergeCells count="19">
    <mergeCell ref="B10:F10"/>
    <mergeCell ref="A11:F11"/>
    <mergeCell ref="A3:G4"/>
    <mergeCell ref="I2:P10"/>
    <mergeCell ref="B12:F12"/>
    <mergeCell ref="A8:F8"/>
    <mergeCell ref="A9:F9"/>
    <mergeCell ref="B23:F23"/>
    <mergeCell ref="B24:F24"/>
    <mergeCell ref="B13:F13"/>
    <mergeCell ref="B14:F14"/>
    <mergeCell ref="B15:F15"/>
    <mergeCell ref="B16:F16"/>
    <mergeCell ref="B17:F17"/>
    <mergeCell ref="B18:F18"/>
    <mergeCell ref="B19:F19"/>
    <mergeCell ref="B20:F20"/>
    <mergeCell ref="B21:F21"/>
    <mergeCell ref="B22:F22"/>
  </mergeCells>
  <pageMargins left="0.7" right="0.7" top="0.75" bottom="0.75" header="0.3" footer="0.3"/>
  <pageSetup scale="58" orientation="portrait" r:id="rId1"/>
  <headerFooter>
    <oddHeader>&amp;CBureau of Labor Statistics</oddHeader>
    <oddFooter>&amp;LSource: Bureau of Labor Statistics&amp;RGenerated on: July 4, 2020 (02:59:27 PM)</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WISQARS</vt:lpstr>
      <vt:lpstr>WISQARS age &gt;65</vt:lpstr>
      <vt:lpstr>Introduction</vt:lpstr>
      <vt:lpstr>Instructions and steps</vt:lpstr>
      <vt:lpstr>VSL annual update</vt:lpstr>
      <vt:lpstr>vQALY derivation</vt:lpstr>
      <vt:lpstr>vQALY future years</vt:lpstr>
      <vt:lpstr>Inflation (CPI-U)</vt:lpstr>
      <vt:lpstr>Historical earnings (CPS)</vt:lpstr>
      <vt:lpstr>Future earnings (CBO)</vt:lpstr>
      <vt:lpstr>Life table (CDC)</vt:lpstr>
      <vt:lpstr>HRQL (Hanmer et al.)</vt:lpstr>
      <vt:lpstr>'VSL annual update'!_ftn3</vt:lpstr>
      <vt:lpstr>'VSL annual update'!_ftnref2</vt:lpstr>
      <vt:lpstr>'VSL annual update'!_ftnref3</vt:lpstr>
      <vt:lpstr>Introduction!_Hlk47101440</vt:lpstr>
      <vt:lpstr>'vQALY future years'!OLE_LINK5</vt:lpstr>
      <vt:lpstr>'VSL annual update'!OLE_LINK6</vt:lpstr>
      <vt:lpstr>'Future earnings (CBO)'!Print_Area</vt:lpstr>
      <vt:lpstr>'Historical earnings (CPS)'!Print_Area</vt:lpstr>
      <vt:lpstr>'HRQL (Hanmer et al.)'!Print_Area</vt:lpstr>
      <vt:lpstr>'Inflation (CPI-U)'!Print_Area</vt:lpstr>
      <vt:lpstr>'Instructions and steps'!Print_Area</vt:lpstr>
      <vt:lpstr>Introduction!Print_Area</vt:lpstr>
      <vt:lpstr>'Life table (CDC)'!Print_Area</vt:lpstr>
      <vt:lpstr>'vQALY derivation'!Print_Area</vt:lpstr>
      <vt:lpstr>'vQALY future years'!Print_Area</vt:lpstr>
      <vt:lpstr>'VSL annual update'!Print_Area</vt:lpstr>
      <vt:lpstr>'Life table (CDC)'!Print_Titles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Sheahan</dc:creator>
  <cp:lastModifiedBy>Cora Peterson</cp:lastModifiedBy>
  <cp:lastPrinted>2020-08-09T14:19:33Z</cp:lastPrinted>
  <dcterms:created xsi:type="dcterms:W3CDTF">2020-06-26T23:38:06Z</dcterms:created>
  <dcterms:modified xsi:type="dcterms:W3CDTF">2022-10-04T14:10:09Z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2021-11-12T12:50:09Z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e5e7aa87-83c8-48d3-9763-66b86dc57dd3</vt:lpwstr>
  </property>
  <property fmtid="{D5CDD505-2E9C-101B-9397-08002B2CF9AE}" pid="8" name="MSIP_Label_7b94a7b8-f06c-4dfe-bdcc-9b548fd58c31_ContentBits">
    <vt:lpwstr>0</vt:lpwstr>
  </property>
</Properties>
</file>